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bsayles\SharePoint\Internal - Documents\Employee Files\Sayles\DC\Dashboard\"/>
    </mc:Choice>
  </mc:AlternateContent>
  <xr:revisionPtr revIDLastSave="0" documentId="8_{A2F199F9-C755-49F1-892B-C67A2080E667}" xr6:coauthVersionLast="31" xr6:coauthVersionMax="31" xr10:uidLastSave="{00000000-0000-0000-0000-000000000000}"/>
  <bookViews>
    <workbookView xWindow="0" yWindow="0" windowWidth="28800" windowHeight="1092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 r:id="rId10"/>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display!$A$1:$AF$70</definedName>
    <definedName name="_xlnm.Print_Area" localSheetId="7">graphs!$A$1:$R$33</definedName>
    <definedName name="_xlnm.Print_Area" localSheetId="1">instructions!$A$1:$T$33</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51" i="63" l="1"/>
  <c r="C88" i="63"/>
  <c r="C87" i="63"/>
  <c r="C84" i="63"/>
  <c r="C83" i="63"/>
  <c r="C82" i="63"/>
  <c r="AE14" i="55"/>
  <c r="AB14" i="55"/>
  <c r="Y14" i="55"/>
  <c r="V14" i="55"/>
  <c r="S14" i="55"/>
  <c r="M14" i="55"/>
  <c r="J14" i="55"/>
  <c r="G14" i="55"/>
  <c r="D14" i="55"/>
  <c r="A14" i="55"/>
  <c r="A115" i="63"/>
  <c r="E1" i="63"/>
  <c r="F102" i="63"/>
  <c r="N102" i="63"/>
  <c r="V102" i="63"/>
  <c r="F101" i="63"/>
  <c r="N101" i="63"/>
  <c r="V101" i="63"/>
  <c r="F100" i="63"/>
  <c r="N100" i="63"/>
  <c r="V100" i="63"/>
  <c r="F99" i="63"/>
  <c r="N99" i="63"/>
  <c r="V99" i="63"/>
  <c r="F98" i="63"/>
  <c r="N98" i="63"/>
  <c r="V98" i="63"/>
  <c r="F97" i="63"/>
  <c r="N97" i="63"/>
  <c r="V97" i="63"/>
  <c r="F96" i="63"/>
  <c r="N96" i="63"/>
  <c r="V96" i="63"/>
  <c r="F95" i="63"/>
  <c r="N95" i="63"/>
  <c r="V95" i="63"/>
  <c r="F94" i="63"/>
  <c r="N94" i="63"/>
  <c r="V94" i="63"/>
  <c r="F93" i="63"/>
  <c r="N93" i="63"/>
  <c r="V93" i="63"/>
  <c r="F92" i="63"/>
  <c r="N92" i="63"/>
  <c r="C86" i="63"/>
  <c r="C85"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0" i="63"/>
  <c r="C49" i="63"/>
  <c r="C48" i="63"/>
  <c r="C47" i="63"/>
  <c r="C46" i="63"/>
  <c r="C45" i="63"/>
  <c r="C44" i="63"/>
  <c r="C43" i="63"/>
  <c r="C42" i="63"/>
  <c r="C41" i="63"/>
  <c r="C40" i="63"/>
  <c r="E116" i="63"/>
  <c r="E46" i="63"/>
  <c r="E87" i="63"/>
  <c r="E82" i="63"/>
  <c r="F1" i="63"/>
  <c r="E32" i="63"/>
  <c r="M116" i="63"/>
  <c r="U116" i="63"/>
  <c r="F117" i="63"/>
  <c r="F129" i="63"/>
  <c r="E8" i="63"/>
  <c r="E96" i="63"/>
  <c r="M96" i="63"/>
  <c r="U96" i="63"/>
  <c r="E20" i="63"/>
  <c r="E33" i="63"/>
  <c r="E6" i="63"/>
  <c r="E94" i="63"/>
  <c r="M94" i="63"/>
  <c r="U94" i="63"/>
  <c r="E10" i="63"/>
  <c r="E98" i="63"/>
  <c r="M98" i="63"/>
  <c r="U98" i="63"/>
  <c r="E14" i="63"/>
  <c r="E102" i="63"/>
  <c r="M102" i="63"/>
  <c r="U102" i="63"/>
  <c r="E18" i="63"/>
  <c r="E22" i="63"/>
  <c r="E26" i="63"/>
  <c r="E30" i="63"/>
  <c r="E35" i="63"/>
  <c r="E39" i="63"/>
  <c r="E57" i="63"/>
  <c r="E7" i="63"/>
  <c r="E95" i="63"/>
  <c r="M95" i="63"/>
  <c r="U95" i="63"/>
  <c r="E11" i="63"/>
  <c r="E99" i="63"/>
  <c r="M99" i="63"/>
  <c r="U99" i="63"/>
  <c r="E15" i="63"/>
  <c r="E19" i="63"/>
  <c r="E23" i="63"/>
  <c r="E27" i="63"/>
  <c r="E31" i="63"/>
  <c r="E36" i="63"/>
  <c r="E42" i="63"/>
  <c r="E44" i="63"/>
  <c r="E61" i="63"/>
  <c r="E4" i="63"/>
  <c r="E92" i="63"/>
  <c r="M92" i="63"/>
  <c r="M104" i="63"/>
  <c r="E12" i="63"/>
  <c r="E100" i="63"/>
  <c r="M100" i="63"/>
  <c r="U100" i="63"/>
  <c r="E16" i="63"/>
  <c r="E24" i="63"/>
  <c r="E28" i="63"/>
  <c r="E37" i="63"/>
  <c r="E40" i="63"/>
  <c r="E49" i="63"/>
  <c r="E65" i="63"/>
  <c r="E5" i="63"/>
  <c r="E93" i="63"/>
  <c r="M93" i="63"/>
  <c r="U93" i="63"/>
  <c r="E9" i="63"/>
  <c r="E97" i="63"/>
  <c r="M97" i="63"/>
  <c r="U97" i="63"/>
  <c r="E13" i="63"/>
  <c r="E101" i="63"/>
  <c r="M101" i="63"/>
  <c r="U101" i="63"/>
  <c r="E17" i="63"/>
  <c r="E21" i="63"/>
  <c r="E25" i="63"/>
  <c r="E29" i="63"/>
  <c r="E34" i="63"/>
  <c r="E38" i="63"/>
  <c r="E43" i="63"/>
  <c r="E53" i="63"/>
  <c r="E69" i="63"/>
  <c r="E123" i="63"/>
  <c r="E47" i="63"/>
  <c r="E51" i="63"/>
  <c r="E55" i="63"/>
  <c r="E59" i="63"/>
  <c r="E63" i="63"/>
  <c r="E67" i="63"/>
  <c r="E71" i="63"/>
  <c r="E125" i="63"/>
  <c r="E75" i="63"/>
  <c r="E79" i="63"/>
  <c r="E84" i="63"/>
  <c r="E48" i="63"/>
  <c r="E52" i="63"/>
  <c r="E56" i="63"/>
  <c r="E60" i="63"/>
  <c r="E64" i="63"/>
  <c r="E68" i="63"/>
  <c r="E86" i="63"/>
  <c r="E81" i="63"/>
  <c r="E77" i="63"/>
  <c r="E73" i="63"/>
  <c r="E88" i="63"/>
  <c r="E83" i="63"/>
  <c r="E78" i="63"/>
  <c r="E74" i="63"/>
  <c r="E41" i="63"/>
  <c r="E45" i="63"/>
  <c r="E50" i="63"/>
  <c r="E54" i="63"/>
  <c r="E58" i="63"/>
  <c r="E62" i="63"/>
  <c r="E66" i="63"/>
  <c r="E70" i="63"/>
  <c r="E72" i="63"/>
  <c r="E76" i="63"/>
  <c r="E80" i="63"/>
  <c r="E85" i="63"/>
  <c r="V92" i="63"/>
  <c r="V104" i="63"/>
  <c r="N104" i="63"/>
  <c r="F104" i="63"/>
  <c r="A10420" i="62"/>
  <c r="E119" i="63"/>
  <c r="F119" i="63"/>
  <c r="N119" i="63"/>
  <c r="V119" i="63"/>
  <c r="W123" i="63"/>
  <c r="X123" i="63"/>
  <c r="Q123" i="63"/>
  <c r="Y123" i="63"/>
  <c r="P123" i="63"/>
  <c r="Y125" i="63"/>
  <c r="X125" i="63"/>
  <c r="Q125" i="63"/>
  <c r="W125" i="63"/>
  <c r="P125" i="63"/>
  <c r="N117" i="63"/>
  <c r="V117" i="63"/>
  <c r="V129" i="63"/>
  <c r="E104" i="63"/>
  <c r="U92" i="63"/>
  <c r="U104" i="63"/>
  <c r="E117" i="63"/>
  <c r="M117" i="63"/>
  <c r="M129" i="63"/>
  <c r="E124" i="63"/>
  <c r="F125" i="63"/>
  <c r="N125" i="63"/>
  <c r="V125" i="63"/>
  <c r="M125" i="63"/>
  <c r="U125" i="63"/>
  <c r="E118" i="63"/>
  <c r="E126" i="63"/>
  <c r="E121" i="63"/>
  <c r="E120" i="63"/>
  <c r="F123" i="63"/>
  <c r="N123" i="63"/>
  <c r="V123" i="63"/>
  <c r="M123" i="63"/>
  <c r="U123" i="63"/>
  <c r="E127" i="63"/>
  <c r="E122" i="63"/>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M119" i="63"/>
  <c r="U119" i="63"/>
  <c r="P122" i="63"/>
  <c r="Y122" i="63"/>
  <c r="W122" i="63"/>
  <c r="Q122" i="63"/>
  <c r="X122" i="63"/>
  <c r="W127" i="63"/>
  <c r="Q127" i="63"/>
  <c r="Y127" i="63"/>
  <c r="P127" i="63"/>
  <c r="X127" i="63"/>
  <c r="Y124" i="63"/>
  <c r="X124" i="63"/>
  <c r="W124" i="63"/>
  <c r="Q124" i="63"/>
  <c r="P124" i="63"/>
  <c r="P126" i="63"/>
  <c r="Y126" i="63"/>
  <c r="X126" i="63"/>
  <c r="W126" i="63"/>
  <c r="Q126" i="63"/>
  <c r="H127" i="63"/>
  <c r="I127" i="63"/>
  <c r="H122" i="63"/>
  <c r="I122" i="63"/>
  <c r="H126" i="63"/>
  <c r="I126" i="63"/>
  <c r="H124" i="63"/>
  <c r="I124" i="63"/>
  <c r="N129" i="63"/>
  <c r="U117" i="63"/>
  <c r="U129" i="63"/>
  <c r="E129" i="63"/>
  <c r="F122" i="63"/>
  <c r="N122" i="63"/>
  <c r="V122" i="63"/>
  <c r="M122" i="63"/>
  <c r="U122" i="63"/>
  <c r="F124" i="63"/>
  <c r="N124" i="63"/>
  <c r="V124" i="63"/>
  <c r="M124" i="63"/>
  <c r="U124" i="63"/>
  <c r="F121" i="63"/>
  <c r="N121" i="63"/>
  <c r="V121" i="63"/>
  <c r="M121" i="63"/>
  <c r="U121" i="63"/>
  <c r="F126" i="63"/>
  <c r="N126" i="63"/>
  <c r="V126" i="63"/>
  <c r="M126" i="63"/>
  <c r="U126" i="63"/>
  <c r="F127" i="63"/>
  <c r="N127" i="63"/>
  <c r="V127" i="63"/>
  <c r="M127" i="63"/>
  <c r="U127" i="63"/>
  <c r="F120" i="63"/>
  <c r="N120" i="63"/>
  <c r="V120" i="63"/>
  <c r="M120" i="63"/>
  <c r="U120" i="63"/>
  <c r="F118" i="63"/>
  <c r="N118" i="63"/>
  <c r="V118" i="63"/>
  <c r="M118" i="63"/>
  <c r="U118" i="63"/>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I72" i="63"/>
  <c r="I79" i="63"/>
  <c r="I21" i="63"/>
  <c r="I30" i="63"/>
  <c r="H58" i="63"/>
  <c r="H74" i="63"/>
  <c r="H75" i="63"/>
  <c r="I57" i="63"/>
  <c r="I41" i="63"/>
  <c r="I78" i="63"/>
  <c r="H55" i="63"/>
  <c r="I24" i="63"/>
  <c r="I39" i="63"/>
  <c r="H83" i="63"/>
  <c r="H67" i="63"/>
  <c r="I40" i="63"/>
  <c r="H35" i="63"/>
  <c r="O13" i="63"/>
  <c r="Y101" i="63"/>
  <c r="O43" i="63"/>
  <c r="O22" i="63"/>
  <c r="N15" i="63"/>
  <c r="N47" i="63"/>
  <c r="N79" i="63"/>
  <c r="N8" i="63"/>
  <c r="X96" i="63"/>
  <c r="N40" i="63"/>
  <c r="N72" i="63"/>
  <c r="O18" i="63"/>
  <c r="O74" i="63"/>
  <c r="O17" i="63"/>
  <c r="O79" i="63"/>
  <c r="O50" i="63"/>
  <c r="N33" i="63"/>
  <c r="N65" i="63"/>
  <c r="O63" i="63"/>
  <c r="N26" i="63"/>
  <c r="N58" i="63"/>
  <c r="O4" i="63"/>
  <c r="Y92" i="63"/>
  <c r="Y104" i="63"/>
  <c r="O68" i="63"/>
  <c r="O29" i="63"/>
  <c r="O51" i="63"/>
  <c r="O28" i="63"/>
  <c r="N19" i="63"/>
  <c r="N51" i="63"/>
  <c r="N83" i="63"/>
  <c r="N12" i="63"/>
  <c r="X100" i="63"/>
  <c r="N44" i="63"/>
  <c r="N76" i="63"/>
  <c r="O30" i="63"/>
  <c r="O78" i="63"/>
  <c r="O31" i="63"/>
  <c r="O71" i="63"/>
  <c r="O44" i="63"/>
  <c r="N29" i="63"/>
  <c r="N61" i="63"/>
  <c r="O53" i="63"/>
  <c r="N22" i="63"/>
  <c r="N54" i="63"/>
  <c r="N86" i="63"/>
  <c r="X119" i="63"/>
  <c r="O54" i="63"/>
  <c r="O88" i="63"/>
  <c r="Y121" i="63"/>
  <c r="L55" i="63"/>
  <c r="K30" i="63"/>
  <c r="K9" i="63"/>
  <c r="P97" i="63"/>
  <c r="K41" i="63"/>
  <c r="K73" i="63"/>
  <c r="L43" i="63"/>
  <c r="K26" i="63"/>
  <c r="K88" i="63"/>
  <c r="P121" i="63"/>
  <c r="L34" i="63"/>
  <c r="L66" i="63"/>
  <c r="L31" i="63"/>
  <c r="K4" i="63"/>
  <c r="P92" i="63"/>
  <c r="P104" i="63"/>
  <c r="K70" i="63"/>
  <c r="K27" i="63"/>
  <c r="K59" i="63"/>
  <c r="L11" i="63"/>
  <c r="Q99" i="63"/>
  <c r="L83" i="63"/>
  <c r="K60" i="63"/>
  <c r="L20" i="63"/>
  <c r="L52" i="63"/>
  <c r="L84" i="63"/>
  <c r="I88" i="63"/>
  <c r="I121" i="63"/>
  <c r="I63" i="63"/>
  <c r="I37" i="63"/>
  <c r="I20" i="63"/>
  <c r="I85" i="63"/>
  <c r="I118" i="63"/>
  <c r="H73" i="63"/>
  <c r="H59" i="63"/>
  <c r="I28" i="63"/>
  <c r="H26" i="63"/>
  <c r="I80" i="63"/>
  <c r="I77" i="63"/>
  <c r="I53" i="63"/>
  <c r="I61" i="63"/>
  <c r="I22" i="63"/>
  <c r="H81" i="63"/>
  <c r="I51" i="63"/>
  <c r="I16" i="63"/>
  <c r="H18" i="63"/>
  <c r="O7" i="63"/>
  <c r="Y95" i="63"/>
  <c r="O61" i="63"/>
  <c r="O34" i="63"/>
  <c r="N23" i="63"/>
  <c r="N55" i="63"/>
  <c r="N87" i="63"/>
  <c r="X120" i="63"/>
  <c r="N16" i="63"/>
  <c r="N48" i="63"/>
  <c r="N80" i="63"/>
  <c r="O42" i="63"/>
  <c r="O82" i="63"/>
  <c r="O27" i="63"/>
  <c r="O12" i="63"/>
  <c r="Y100" i="63"/>
  <c r="N9" i="63"/>
  <c r="X97" i="63"/>
  <c r="N41" i="63"/>
  <c r="N73" i="63"/>
  <c r="O85" i="63"/>
  <c r="Y118" i="63"/>
  <c r="N34" i="63"/>
  <c r="N66" i="63"/>
  <c r="O24" i="63"/>
  <c r="O76" i="63"/>
  <c r="O23" i="63"/>
  <c r="O67" i="63"/>
  <c r="O40" i="63"/>
  <c r="N27" i="63"/>
  <c r="N59" i="63"/>
  <c r="O45" i="63"/>
  <c r="N20" i="63"/>
  <c r="N52" i="63"/>
  <c r="N84" i="63"/>
  <c r="O52" i="63"/>
  <c r="O86" i="63"/>
  <c r="Y119" i="63"/>
  <c r="O33" i="63"/>
  <c r="O6" i="63"/>
  <c r="Y94" i="63"/>
  <c r="N5" i="63"/>
  <c r="X93" i="63"/>
  <c r="N37" i="63"/>
  <c r="N69" i="63"/>
  <c r="O77" i="63"/>
  <c r="N30" i="63"/>
  <c r="N62" i="63"/>
  <c r="O73" i="63"/>
  <c r="O64" i="63"/>
  <c r="L13" i="63"/>
  <c r="Q101" i="63"/>
  <c r="L69" i="63"/>
  <c r="K48" i="63"/>
  <c r="K17" i="63"/>
  <c r="K49" i="63"/>
  <c r="K81" i="63"/>
  <c r="L61" i="63"/>
  <c r="K42" i="63"/>
  <c r="L10" i="63"/>
  <c r="L42" i="63"/>
  <c r="L74" i="63"/>
  <c r="L45" i="63"/>
  <c r="K20" i="63"/>
  <c r="K86" i="63"/>
  <c r="P119" i="63"/>
  <c r="K35" i="63"/>
  <c r="K67" i="63"/>
  <c r="L29" i="63"/>
  <c r="K14" i="63"/>
  <c r="P102" i="63"/>
  <c r="K78" i="63"/>
  <c r="L28" i="63"/>
  <c r="L60" i="63"/>
  <c r="L5" i="63"/>
  <c r="Q93" i="63"/>
  <c r="L63" i="63"/>
  <c r="K38" i="63"/>
  <c r="I86" i="63"/>
  <c r="H47" i="63"/>
  <c r="H42" i="63"/>
  <c r="I87" i="63"/>
  <c r="I120" i="63"/>
  <c r="I70" i="63"/>
  <c r="I68" i="63"/>
  <c r="H34" i="63"/>
  <c r="I36" i="63"/>
  <c r="I32" i="63"/>
  <c r="H66" i="63"/>
  <c r="I64" i="63"/>
  <c r="I29" i="63"/>
  <c r="H31" i="63"/>
  <c r="I62" i="63"/>
  <c r="I60" i="63"/>
  <c r="I43" i="63"/>
  <c r="H44" i="63"/>
  <c r="H33" i="63"/>
  <c r="O9" i="63"/>
  <c r="Y97" i="63"/>
  <c r="O75" i="63"/>
  <c r="O46" i="63"/>
  <c r="N31" i="63"/>
  <c r="N63" i="63"/>
  <c r="O57" i="63"/>
  <c r="N24" i="63"/>
  <c r="N56" i="63"/>
  <c r="N88" i="63"/>
  <c r="X121" i="63"/>
  <c r="O58" i="63"/>
  <c r="O21" i="63"/>
  <c r="O47" i="63"/>
  <c r="O26" i="63"/>
  <c r="N17" i="63"/>
  <c r="N49" i="63"/>
  <c r="N81" i="63"/>
  <c r="N10" i="63"/>
  <c r="N42" i="63"/>
  <c r="N74" i="63"/>
  <c r="O48" i="63"/>
  <c r="O84" i="63"/>
  <c r="O25" i="63"/>
  <c r="O83" i="63"/>
  <c r="O56" i="63"/>
  <c r="N35" i="63"/>
  <c r="N67" i="63"/>
  <c r="O69" i="63"/>
  <c r="N28" i="63"/>
  <c r="N60" i="63"/>
  <c r="O59" i="63"/>
  <c r="O62" i="63"/>
  <c r="O35" i="63"/>
  <c r="O39" i="63"/>
  <c r="O20" i="63"/>
  <c r="N13" i="63"/>
  <c r="X101" i="63"/>
  <c r="N45" i="63"/>
  <c r="N77" i="63"/>
  <c r="N6" i="63"/>
  <c r="X94" i="63"/>
  <c r="N38" i="63"/>
  <c r="N70" i="63"/>
  <c r="O14" i="63"/>
  <c r="Y102" i="63"/>
  <c r="O72" i="63"/>
  <c r="L27" i="63"/>
  <c r="L85" i="63"/>
  <c r="Q118" i="63"/>
  <c r="K66" i="63"/>
  <c r="K25" i="63"/>
  <c r="K57" i="63"/>
  <c r="L7" i="63"/>
  <c r="Q95" i="63"/>
  <c r="L79" i="63"/>
  <c r="K56" i="63"/>
  <c r="L18" i="63"/>
  <c r="L50" i="63"/>
  <c r="L82" i="63"/>
  <c r="L59" i="63"/>
  <c r="K34" i="63"/>
  <c r="K11" i="63"/>
  <c r="P99" i="63"/>
  <c r="K43" i="63"/>
  <c r="K75" i="63"/>
  <c r="L47" i="63"/>
  <c r="K32" i="63"/>
  <c r="L4" i="63"/>
  <c r="Q92" i="63"/>
  <c r="Q104" i="63"/>
  <c r="L36" i="63"/>
  <c r="L68" i="63"/>
  <c r="L19" i="63"/>
  <c r="I56" i="63"/>
  <c r="I38" i="63"/>
  <c r="H23" i="63"/>
  <c r="I76" i="63"/>
  <c r="I54" i="63"/>
  <c r="I52" i="63"/>
  <c r="H17" i="63"/>
  <c r="I19" i="63"/>
  <c r="I46" i="63"/>
  <c r="H50" i="63"/>
  <c r="I48" i="63"/>
  <c r="H49" i="63"/>
  <c r="I15" i="63"/>
  <c r="I45" i="63"/>
  <c r="I84" i="63"/>
  <c r="H25" i="63"/>
  <c r="I27" i="63"/>
  <c r="H82" i="63"/>
  <c r="N82" i="63"/>
  <c r="O19" i="63"/>
  <c r="O8" i="63"/>
  <c r="Y96" i="63"/>
  <c r="N7" i="63"/>
  <c r="X95" i="63"/>
  <c r="N39" i="63"/>
  <c r="N71" i="63"/>
  <c r="O81" i="63"/>
  <c r="N32" i="63"/>
  <c r="N64" i="63"/>
  <c r="O87" i="63"/>
  <c r="Y120" i="63"/>
  <c r="O66" i="63"/>
  <c r="O15" i="63"/>
  <c r="O65" i="63"/>
  <c r="O38" i="63"/>
  <c r="N25" i="63"/>
  <c r="N57" i="63"/>
  <c r="O41" i="63"/>
  <c r="N18" i="63"/>
  <c r="N50" i="63"/>
  <c r="O49" i="63"/>
  <c r="O60" i="63"/>
  <c r="O11" i="63"/>
  <c r="Y99" i="63"/>
  <c r="O5" i="63"/>
  <c r="Y93" i="63"/>
  <c r="O16" i="63"/>
  <c r="N11" i="63"/>
  <c r="X99" i="63"/>
  <c r="N43" i="63"/>
  <c r="N75" i="63"/>
  <c r="N4" i="63"/>
  <c r="X92" i="63"/>
  <c r="X104" i="63"/>
  <c r="N36" i="63"/>
  <c r="N68" i="63"/>
  <c r="O10" i="63"/>
  <c r="O70" i="63"/>
  <c r="O37" i="63"/>
  <c r="O55" i="63"/>
  <c r="O32" i="63"/>
  <c r="N21" i="63"/>
  <c r="N53" i="63"/>
  <c r="N85" i="63"/>
  <c r="X118" i="63"/>
  <c r="N14" i="63"/>
  <c r="X102" i="63"/>
  <c r="N46" i="63"/>
  <c r="N78" i="63"/>
  <c r="O36" i="63"/>
  <c r="O80" i="63"/>
  <c r="L41" i="63"/>
  <c r="K16" i="63"/>
  <c r="K82" i="63"/>
  <c r="K33" i="63"/>
  <c r="K65" i="63"/>
  <c r="L25" i="63"/>
  <c r="K10" i="63"/>
  <c r="K74" i="63"/>
  <c r="L26" i="63"/>
  <c r="L58" i="63"/>
  <c r="L17" i="63"/>
  <c r="L73" i="63"/>
  <c r="K52" i="63"/>
  <c r="K19" i="63"/>
  <c r="K51" i="63"/>
  <c r="K83" i="63"/>
  <c r="L65" i="63"/>
  <c r="K46" i="63"/>
  <c r="L12" i="63"/>
  <c r="Q100" i="63"/>
  <c r="L44" i="63"/>
  <c r="L35" i="63"/>
  <c r="K24" i="63"/>
  <c r="K13" i="63"/>
  <c r="P101" i="63"/>
  <c r="K45" i="63"/>
  <c r="K77" i="63"/>
  <c r="L53" i="63"/>
  <c r="K36" i="63"/>
  <c r="L6" i="63"/>
  <c r="Q94" i="63"/>
  <c r="L38" i="63"/>
  <c r="L70" i="63"/>
  <c r="L23" i="63"/>
  <c r="L81" i="63"/>
  <c r="K64" i="63"/>
  <c r="K23" i="63"/>
  <c r="K55" i="63"/>
  <c r="K87" i="63"/>
  <c r="P120" i="63"/>
  <c r="L75" i="63"/>
  <c r="K54" i="63"/>
  <c r="L16" i="63"/>
  <c r="L48" i="63"/>
  <c r="L80" i="63"/>
  <c r="I31" i="63"/>
  <c r="H39" i="63"/>
  <c r="I50" i="63"/>
  <c r="I55" i="63"/>
  <c r="J46" i="63"/>
  <c r="I26" i="63"/>
  <c r="H60" i="63"/>
  <c r="I7" i="63"/>
  <c r="I95" i="63"/>
  <c r="I82" i="63"/>
  <c r="H41" i="63"/>
  <c r="H79" i="63"/>
  <c r="I25" i="63"/>
  <c r="I73" i="63"/>
  <c r="H6" i="63"/>
  <c r="H94" i="63"/>
  <c r="H38" i="63"/>
  <c r="H70" i="63"/>
  <c r="I12" i="63"/>
  <c r="I100" i="63"/>
  <c r="H12" i="63"/>
  <c r="H100" i="63"/>
  <c r="H65" i="63"/>
  <c r="I59" i="63"/>
  <c r="H11" i="63"/>
  <c r="H99" i="63"/>
  <c r="H24" i="63"/>
  <c r="H56" i="63"/>
  <c r="H88" i="63"/>
  <c r="H121" i="63"/>
  <c r="I13" i="63"/>
  <c r="I101" i="63"/>
  <c r="I8" i="63"/>
  <c r="I96" i="63"/>
  <c r="I69" i="63"/>
  <c r="I123" i="63"/>
  <c r="L49" i="63"/>
  <c r="K58" i="63"/>
  <c r="K21" i="63"/>
  <c r="K53" i="63"/>
  <c r="K85" i="63"/>
  <c r="P118" i="63"/>
  <c r="L71" i="63"/>
  <c r="K50" i="63"/>
  <c r="L14" i="63"/>
  <c r="Q102" i="63"/>
  <c r="L46" i="63"/>
  <c r="L78" i="63"/>
  <c r="L39" i="63"/>
  <c r="K12" i="63"/>
  <c r="P100" i="63"/>
  <c r="K76" i="63"/>
  <c r="K31" i="63"/>
  <c r="K63" i="63"/>
  <c r="L21" i="63"/>
  <c r="K8" i="63"/>
  <c r="P96" i="63"/>
  <c r="K68" i="63"/>
  <c r="L24" i="63"/>
  <c r="L56" i="63"/>
  <c r="L88" i="63"/>
  <c r="Q121" i="63"/>
  <c r="H4" i="63"/>
  <c r="H92" i="63"/>
  <c r="H104" i="63"/>
  <c r="H77" i="63"/>
  <c r="G46" i="63"/>
  <c r="H36" i="63"/>
  <c r="H61" i="63"/>
  <c r="I74" i="63"/>
  <c r="I18" i="63"/>
  <c r="H20" i="63"/>
  <c r="M46" i="63"/>
  <c r="H53" i="63"/>
  <c r="H87" i="63"/>
  <c r="H120" i="63"/>
  <c r="I33" i="63"/>
  <c r="I81" i="63"/>
  <c r="H14" i="63"/>
  <c r="H102" i="63"/>
  <c r="H46" i="63"/>
  <c r="H78" i="63"/>
  <c r="I44" i="63"/>
  <c r="I42" i="63"/>
  <c r="G4" i="63"/>
  <c r="I67" i="63"/>
  <c r="H29" i="63"/>
  <c r="H32" i="63"/>
  <c r="H64" i="63"/>
  <c r="I6" i="63"/>
  <c r="I94" i="63"/>
  <c r="H5" i="63"/>
  <c r="H93" i="63"/>
  <c r="L77" i="63"/>
  <c r="K72" i="63"/>
  <c r="K29" i="63"/>
  <c r="K61" i="63"/>
  <c r="L15" i="63"/>
  <c r="L87" i="63"/>
  <c r="Q120" i="63"/>
  <c r="K62" i="63"/>
  <c r="L22" i="63"/>
  <c r="L54" i="63"/>
  <c r="L86" i="63"/>
  <c r="Q119" i="63"/>
  <c r="L51" i="63"/>
  <c r="K28" i="63"/>
  <c r="K7" i="63"/>
  <c r="P95" i="63"/>
  <c r="K39" i="63"/>
  <c r="K71" i="63"/>
  <c r="L37" i="63"/>
  <c r="K22" i="63"/>
  <c r="K84" i="63"/>
  <c r="L32" i="63"/>
  <c r="L64" i="63"/>
  <c r="H19" i="63"/>
  <c r="H68" i="63"/>
  <c r="H28" i="63"/>
  <c r="H57" i="63"/>
  <c r="I10" i="63"/>
  <c r="I71" i="63"/>
  <c r="I125" i="63"/>
  <c r="I23" i="63"/>
  <c r="I58" i="63"/>
  <c r="H76" i="63"/>
  <c r="H9" i="63"/>
  <c r="H97" i="63"/>
  <c r="H63" i="63"/>
  <c r="I9" i="63"/>
  <c r="I97" i="63"/>
  <c r="I49" i="63"/>
  <c r="H7" i="63"/>
  <c r="H95" i="63"/>
  <c r="H22" i="63"/>
  <c r="H54" i="63"/>
  <c r="H86" i="63"/>
  <c r="H21" i="63"/>
  <c r="H13" i="63"/>
  <c r="H101" i="63"/>
  <c r="I11" i="63"/>
  <c r="I99" i="63"/>
  <c r="I75" i="63"/>
  <c r="H8" i="63"/>
  <c r="H96" i="63"/>
  <c r="H40" i="63"/>
  <c r="H72" i="63"/>
  <c r="I14" i="63"/>
  <c r="I102" i="63"/>
  <c r="H10" i="63"/>
  <c r="H80" i="63"/>
  <c r="I5" i="63"/>
  <c r="I93" i="63"/>
  <c r="L76" i="63"/>
  <c r="K6" i="63"/>
  <c r="P94" i="63"/>
  <c r="K5" i="63"/>
  <c r="P93" i="63"/>
  <c r="K37" i="63"/>
  <c r="K69" i="63"/>
  <c r="L33" i="63"/>
  <c r="K18" i="63"/>
  <c r="K80" i="63"/>
  <c r="L30" i="63"/>
  <c r="L62" i="63"/>
  <c r="L9" i="63"/>
  <c r="Q97" i="63"/>
  <c r="L67" i="63"/>
  <c r="K44" i="63"/>
  <c r="K15" i="63"/>
  <c r="K47" i="63"/>
  <c r="K79" i="63"/>
  <c r="L57" i="63"/>
  <c r="K40" i="63"/>
  <c r="L8" i="63"/>
  <c r="Q96" i="63"/>
  <c r="L40" i="63"/>
  <c r="L72" i="63"/>
  <c r="H69" i="63"/>
  <c r="H123" i="63"/>
  <c r="I34" i="63"/>
  <c r="H15" i="63"/>
  <c r="H85" i="63"/>
  <c r="H118" i="63"/>
  <c r="I66" i="63"/>
  <c r="H52" i="63"/>
  <c r="I47" i="63"/>
  <c r="H51" i="63"/>
  <c r="H84" i="63"/>
  <c r="H27" i="63"/>
  <c r="H71" i="63"/>
  <c r="H125" i="63"/>
  <c r="I17" i="63"/>
  <c r="I65" i="63"/>
  <c r="I119" i="63"/>
  <c r="H43" i="63"/>
  <c r="H30" i="63"/>
  <c r="H62" i="63"/>
  <c r="I4" i="63"/>
  <c r="I92" i="63"/>
  <c r="I104" i="63"/>
  <c r="H37" i="63"/>
  <c r="H45" i="63"/>
  <c r="I35" i="63"/>
  <c r="I83" i="63"/>
  <c r="H16" i="63"/>
  <c r="H48" i="63"/>
  <c r="M87" i="63"/>
  <c r="W120" i="63"/>
  <c r="J87" i="63"/>
  <c r="G87" i="63"/>
  <c r="M82" i="63"/>
  <c r="G32" i="63"/>
  <c r="J32" i="63"/>
  <c r="M32" i="63"/>
  <c r="J82" i="63"/>
  <c r="G82" i="63"/>
  <c r="G7" i="63"/>
  <c r="G95" i="63"/>
  <c r="G23" i="63"/>
  <c r="G44" i="63"/>
  <c r="G61" i="63"/>
  <c r="J10" i="63"/>
  <c r="O98" i="63"/>
  <c r="J26" i="63"/>
  <c r="J43" i="63"/>
  <c r="M17" i="63"/>
  <c r="M34" i="63"/>
  <c r="G8" i="63"/>
  <c r="G96" i="63"/>
  <c r="G24" i="63"/>
  <c r="J7" i="63"/>
  <c r="O95" i="63"/>
  <c r="J23" i="63"/>
  <c r="J40" i="63"/>
  <c r="J57" i="63"/>
  <c r="M6" i="63"/>
  <c r="W94" i="63"/>
  <c r="M22" i="63"/>
  <c r="M39" i="63"/>
  <c r="G13" i="63"/>
  <c r="G29" i="63"/>
  <c r="J4" i="63"/>
  <c r="O92" i="63"/>
  <c r="O104" i="63"/>
  <c r="J20" i="63"/>
  <c r="J37" i="63"/>
  <c r="G10" i="63"/>
  <c r="G98" i="63"/>
  <c r="J13" i="63"/>
  <c r="O117" i="63"/>
  <c r="J5" i="63"/>
  <c r="O93" i="63"/>
  <c r="M12" i="63"/>
  <c r="W100" i="63"/>
  <c r="G11" i="63"/>
  <c r="G99" i="63"/>
  <c r="G27" i="63"/>
  <c r="G49" i="63"/>
  <c r="G65" i="63"/>
  <c r="J14" i="63"/>
  <c r="O102" i="63"/>
  <c r="J30" i="63"/>
  <c r="M5" i="63"/>
  <c r="W93" i="63"/>
  <c r="M21" i="63"/>
  <c r="M38" i="63"/>
  <c r="G12" i="63"/>
  <c r="G100" i="63"/>
  <c r="G28" i="63"/>
  <c r="J11" i="63"/>
  <c r="O99" i="63"/>
  <c r="J27" i="63"/>
  <c r="J44" i="63"/>
  <c r="J61" i="63"/>
  <c r="M10" i="63"/>
  <c r="M26" i="63"/>
  <c r="M43" i="63"/>
  <c r="G17" i="63"/>
  <c r="G34" i="63"/>
  <c r="J8" i="63"/>
  <c r="O96" i="63"/>
  <c r="J24" i="63"/>
  <c r="M7" i="63"/>
  <c r="W95" i="63"/>
  <c r="G14" i="63"/>
  <c r="G102" i="63"/>
  <c r="M4" i="63"/>
  <c r="W92" i="63"/>
  <c r="W104" i="63"/>
  <c r="G15" i="63"/>
  <c r="G31" i="63"/>
  <c r="G53" i="63"/>
  <c r="G69" i="63"/>
  <c r="J18" i="63"/>
  <c r="J35" i="63"/>
  <c r="M9" i="63"/>
  <c r="W97" i="63"/>
  <c r="M25" i="63"/>
  <c r="M42" i="63"/>
  <c r="G16" i="63"/>
  <c r="G33" i="63"/>
  <c r="J15" i="63"/>
  <c r="J31" i="63"/>
  <c r="J49" i="63"/>
  <c r="J65" i="63"/>
  <c r="M14" i="63"/>
  <c r="W102" i="63"/>
  <c r="M30" i="63"/>
  <c r="G5" i="63"/>
  <c r="G93" i="63"/>
  <c r="G21" i="63"/>
  <c r="G38" i="63"/>
  <c r="J12" i="63"/>
  <c r="O100" i="63"/>
  <c r="J28" i="63"/>
  <c r="M11" i="63"/>
  <c r="W99" i="63"/>
  <c r="M8" i="63"/>
  <c r="W96" i="63"/>
  <c r="G19" i="63"/>
  <c r="G36" i="63"/>
  <c r="G57" i="63"/>
  <c r="J6" i="63"/>
  <c r="O94" i="63"/>
  <c r="J22" i="63"/>
  <c r="J39" i="63"/>
  <c r="M13" i="63"/>
  <c r="M29" i="63"/>
  <c r="G92" i="63"/>
  <c r="G104" i="63"/>
  <c r="G20" i="63"/>
  <c r="G37" i="63"/>
  <c r="J19" i="63"/>
  <c r="J36" i="63"/>
  <c r="J53" i="63"/>
  <c r="J69" i="63"/>
  <c r="O123" i="63"/>
  <c r="M18" i="63"/>
  <c r="M35" i="63"/>
  <c r="G9" i="63"/>
  <c r="G97" i="63"/>
  <c r="G25" i="63"/>
  <c r="G42" i="63"/>
  <c r="J16" i="63"/>
  <c r="J33" i="63"/>
  <c r="G6" i="63"/>
  <c r="G94" i="63"/>
  <c r="J9" i="63"/>
  <c r="O97" i="63"/>
  <c r="M69" i="63"/>
  <c r="M28" i="63"/>
  <c r="G26" i="63"/>
  <c r="M24" i="63"/>
  <c r="G39" i="63"/>
  <c r="M40" i="63"/>
  <c r="G35" i="63"/>
  <c r="J21" i="63"/>
  <c r="G30" i="63"/>
  <c r="G72" i="63"/>
  <c r="G126" i="63"/>
  <c r="J58" i="63"/>
  <c r="G41" i="63"/>
  <c r="M77" i="63"/>
  <c r="M68" i="63"/>
  <c r="J52" i="63"/>
  <c r="J67" i="63"/>
  <c r="G51" i="63"/>
  <c r="J85" i="63"/>
  <c r="M54" i="63"/>
  <c r="J83" i="63"/>
  <c r="G81" i="63"/>
  <c r="G48" i="63"/>
  <c r="G79" i="63"/>
  <c r="M63" i="63"/>
  <c r="J80" i="63"/>
  <c r="M50" i="63"/>
  <c r="J88" i="63"/>
  <c r="G86" i="63"/>
  <c r="J60" i="63"/>
  <c r="J59" i="63"/>
  <c r="M62" i="63"/>
  <c r="J45" i="63"/>
  <c r="G74" i="63"/>
  <c r="G56" i="63"/>
  <c r="G71" i="63"/>
  <c r="G125" i="63"/>
  <c r="M55" i="63"/>
  <c r="J34" i="63"/>
  <c r="M36" i="63"/>
  <c r="M53" i="63"/>
  <c r="M61" i="63"/>
  <c r="G22" i="63"/>
  <c r="M16" i="63"/>
  <c r="G18" i="63"/>
  <c r="M37" i="63"/>
  <c r="M20" i="63"/>
  <c r="M72" i="63"/>
  <c r="G58" i="63"/>
  <c r="M78" i="63"/>
  <c r="J77" i="63"/>
  <c r="J68" i="63"/>
  <c r="O122" i="63"/>
  <c r="J84" i="63"/>
  <c r="G67" i="63"/>
  <c r="M51" i="63"/>
  <c r="M70" i="63"/>
  <c r="J54" i="63"/>
  <c r="G83" i="63"/>
  <c r="G64" i="63"/>
  <c r="M48" i="63"/>
  <c r="M79" i="63"/>
  <c r="J47" i="63"/>
  <c r="M66" i="63"/>
  <c r="J50" i="63"/>
  <c r="G88" i="63"/>
  <c r="J75" i="63"/>
  <c r="G59" i="63"/>
  <c r="G76" i="63"/>
  <c r="J62" i="63"/>
  <c r="G45" i="63"/>
  <c r="M73" i="63"/>
  <c r="M56" i="63"/>
  <c r="M71" i="63"/>
  <c r="J56" i="63"/>
  <c r="J17" i="63"/>
  <c r="M19" i="63"/>
  <c r="J29" i="63"/>
  <c r="M31" i="63"/>
  <c r="G43" i="63"/>
  <c r="M44" i="63"/>
  <c r="M33" i="63"/>
  <c r="J42" i="63"/>
  <c r="G40" i="63"/>
  <c r="J72" i="63"/>
  <c r="O126" i="63"/>
  <c r="M41" i="63"/>
  <c r="J78" i="63"/>
  <c r="G77" i="63"/>
  <c r="G52" i="63"/>
  <c r="G84" i="63"/>
  <c r="M67" i="63"/>
  <c r="G85" i="63"/>
  <c r="J70" i="63"/>
  <c r="O124" i="63"/>
  <c r="G54" i="63"/>
  <c r="M81" i="63"/>
  <c r="M64" i="63"/>
  <c r="J48" i="63"/>
  <c r="J63" i="63"/>
  <c r="G47" i="63"/>
  <c r="G80" i="63"/>
  <c r="J66" i="63"/>
  <c r="O120" i="63"/>
  <c r="G50" i="63"/>
  <c r="M86" i="63"/>
  <c r="W119" i="63"/>
  <c r="G60" i="63"/>
  <c r="G75" i="63"/>
  <c r="M59" i="63"/>
  <c r="M76" i="63"/>
  <c r="G62" i="63"/>
  <c r="M74" i="63"/>
  <c r="J73" i="63"/>
  <c r="O127" i="63"/>
  <c r="J55" i="63"/>
  <c r="M65" i="63"/>
  <c r="M57" i="63"/>
  <c r="M49" i="63"/>
  <c r="M15" i="63"/>
  <c r="J25" i="63"/>
  <c r="M27" i="63"/>
  <c r="J38" i="63"/>
  <c r="M23" i="63"/>
  <c r="M58" i="63"/>
  <c r="J41" i="63"/>
  <c r="G78" i="63"/>
  <c r="G68" i="63"/>
  <c r="G122" i="63"/>
  <c r="M52" i="63"/>
  <c r="M84" i="63"/>
  <c r="J51" i="63"/>
  <c r="M85" i="63"/>
  <c r="W118" i="63"/>
  <c r="G70" i="63"/>
  <c r="G124" i="63"/>
  <c r="M83" i="63"/>
  <c r="J81" i="63"/>
  <c r="J64" i="63"/>
  <c r="O118" i="63"/>
  <c r="J79" i="63"/>
  <c r="G63" i="63"/>
  <c r="M47" i="63"/>
  <c r="M80" i="63"/>
  <c r="G66" i="63"/>
  <c r="G120" i="63"/>
  <c r="M88" i="63"/>
  <c r="W121" i="63"/>
  <c r="J86" i="63"/>
  <c r="M60" i="63"/>
  <c r="M75" i="63"/>
  <c r="J76" i="63"/>
  <c r="M45" i="63"/>
  <c r="J74" i="63"/>
  <c r="G73" i="63"/>
  <c r="G127" i="63"/>
  <c r="J71" i="63"/>
  <c r="O125" i="63"/>
  <c r="G55" i="63"/>
  <c r="B3" i="59"/>
  <c r="G118" i="63"/>
  <c r="H98" i="63"/>
  <c r="H117" i="63"/>
  <c r="H129" i="63"/>
  <c r="H119" i="63"/>
  <c r="Y98" i="63"/>
  <c r="Y117" i="63"/>
  <c r="Y129" i="63"/>
  <c r="X98" i="63"/>
  <c r="X117" i="63"/>
  <c r="X129" i="63"/>
  <c r="G121" i="63"/>
  <c r="O121" i="63"/>
  <c r="I98" i="63"/>
  <c r="I117" i="63"/>
  <c r="I129" i="63"/>
  <c r="P98" i="63"/>
  <c r="P117" i="63"/>
  <c r="P129" i="63"/>
  <c r="O119" i="63"/>
  <c r="W98" i="63"/>
  <c r="W117" i="63"/>
  <c r="W129" i="63"/>
  <c r="Q98" i="63"/>
  <c r="Q117" i="63"/>
  <c r="Q129" i="63"/>
  <c r="G119" i="63"/>
  <c r="G123" i="63"/>
  <c r="W101" i="63"/>
  <c r="G101" i="63"/>
  <c r="D101" i="63"/>
  <c r="G117" i="63"/>
  <c r="G129" i="63"/>
  <c r="O101" i="63"/>
  <c r="L101" i="63"/>
  <c r="O129" i="63"/>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T101" i="63"/>
  <c r="D127" i="63"/>
  <c r="T126" i="63"/>
  <c r="D125" i="63"/>
  <c r="L125" i="63"/>
  <c r="T124" i="63"/>
  <c r="L124" i="63"/>
  <c r="L127" i="63"/>
  <c r="T127" i="63"/>
  <c r="L126" i="63"/>
  <c r="T125" i="63"/>
  <c r="D126" i="63"/>
  <c r="D124" i="63"/>
  <c r="D118" i="63"/>
  <c r="T118" i="63"/>
  <c r="L122" i="63"/>
  <c r="T122" i="63"/>
  <c r="T121" i="63"/>
  <c r="T123" i="63"/>
  <c r="D121" i="63"/>
  <c r="L120" i="63"/>
  <c r="T93" i="63"/>
  <c r="L123" i="63"/>
  <c r="D122" i="63"/>
  <c r="D119" i="63"/>
  <c r="D123" i="63"/>
  <c r="T120" i="63"/>
  <c r="D120" i="63"/>
  <c r="L119" i="63"/>
  <c r="L118" i="63"/>
  <c r="L121" i="63"/>
  <c r="T119" i="63"/>
  <c r="D95" i="63"/>
  <c r="D96" i="63"/>
  <c r="D93" i="63"/>
  <c r="T98" i="63"/>
  <c r="D100" i="63"/>
  <c r="D97" i="63"/>
  <c r="T97" i="63"/>
  <c r="D94" i="63"/>
  <c r="T94" i="63"/>
  <c r="T95" i="63"/>
  <c r="T99" i="63"/>
  <c r="D98" i="63"/>
  <c r="T100" i="63"/>
  <c r="T102" i="63"/>
  <c r="L95" i="63"/>
  <c r="L102" i="63"/>
  <c r="L94" i="63"/>
  <c r="L93" i="63"/>
  <c r="L99" i="63"/>
  <c r="L96" i="63"/>
  <c r="L97" i="63"/>
  <c r="L98" i="63"/>
  <c r="L100" i="63"/>
  <c r="D102" i="63"/>
  <c r="D99" i="63"/>
  <c r="T96" i="63"/>
  <c r="B48" i="59"/>
  <c r="Q63" i="55"/>
  <c r="O63" i="55"/>
  <c r="S51" i="55"/>
  <c r="AF58"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c r="L3" i="59"/>
  <c r="D37" i="55"/>
  <c r="A47" i="55"/>
  <c r="A43" i="55"/>
  <c r="D33" i="55"/>
  <c r="E32" i="55"/>
  <c r="D32" i="55"/>
  <c r="A42" i="55"/>
  <c r="O62" i="55"/>
  <c r="O42" i="55"/>
  <c r="O52" i="55"/>
  <c r="O22" i="55"/>
  <c r="O32" i="55"/>
  <c r="Y139" i="63"/>
  <c r="Y137" i="63"/>
  <c r="Y135" i="63"/>
  <c r="Y133" i="63"/>
  <c r="Y131" i="63"/>
  <c r="Y132" i="63"/>
  <c r="X139" i="63"/>
  <c r="X137" i="63"/>
  <c r="X135" i="63"/>
  <c r="X133" i="63"/>
  <c r="X131" i="63"/>
  <c r="Y138" i="63"/>
  <c r="Y134" i="63"/>
  <c r="X138" i="63"/>
  <c r="X136" i="63"/>
  <c r="X134" i="63"/>
  <c r="X132" i="63"/>
  <c r="X130" i="63"/>
  <c r="Y136" i="63"/>
  <c r="Y130" i="63"/>
  <c r="Q138" i="63"/>
  <c r="Q134" i="63"/>
  <c r="Q130" i="63"/>
  <c r="P136" i="63"/>
  <c r="P132" i="63"/>
  <c r="P130" i="63"/>
  <c r="Q137" i="63"/>
  <c r="Q133" i="63"/>
  <c r="P139" i="63"/>
  <c r="P135" i="63"/>
  <c r="P131" i="63"/>
  <c r="Q136" i="63"/>
  <c r="P138" i="63"/>
  <c r="Q139" i="63"/>
  <c r="Q135" i="63"/>
  <c r="Q131" i="63"/>
  <c r="P137" i="63"/>
  <c r="P133" i="63"/>
  <c r="Q132" i="63"/>
  <c r="P134" i="63"/>
  <c r="I132" i="63"/>
  <c r="H130" i="63"/>
  <c r="I139" i="63"/>
  <c r="I135" i="63"/>
  <c r="I131" i="63"/>
  <c r="H137" i="63"/>
  <c r="H133" i="63"/>
  <c r="I138" i="63"/>
  <c r="I134" i="63"/>
  <c r="I130" i="63"/>
  <c r="H136" i="63"/>
  <c r="H132" i="63"/>
  <c r="I137" i="63"/>
  <c r="I133" i="63"/>
  <c r="H139" i="63"/>
  <c r="H135" i="63"/>
  <c r="H131" i="63"/>
  <c r="I136" i="63"/>
  <c r="H138" i="63"/>
  <c r="H134" i="63"/>
  <c r="V114" i="63"/>
  <c r="Y114" i="63"/>
  <c r="Y112" i="63"/>
  <c r="Y110" i="63"/>
  <c r="Y108" i="63"/>
  <c r="Y106" i="63"/>
  <c r="Y109" i="63"/>
  <c r="X114" i="63"/>
  <c r="X112" i="63"/>
  <c r="X110" i="63"/>
  <c r="X108" i="63"/>
  <c r="X106" i="63"/>
  <c r="Y113" i="63"/>
  <c r="Y107" i="63"/>
  <c r="X113" i="63"/>
  <c r="X111" i="63"/>
  <c r="X109" i="63"/>
  <c r="X107" i="63"/>
  <c r="X105" i="63"/>
  <c r="Y111" i="63"/>
  <c r="Y105" i="63"/>
  <c r="Q114" i="63"/>
  <c r="Q110" i="63"/>
  <c r="Q106" i="63"/>
  <c r="P112" i="63"/>
  <c r="P108" i="63"/>
  <c r="Q109" i="63"/>
  <c r="P111" i="63"/>
  <c r="Q108" i="63"/>
  <c r="P110" i="63"/>
  <c r="Q111" i="63"/>
  <c r="Q107" i="63"/>
  <c r="P113" i="63"/>
  <c r="P109" i="63"/>
  <c r="P105" i="63"/>
  <c r="Q113" i="63"/>
  <c r="Q105" i="63"/>
  <c r="P107" i="63"/>
  <c r="Q112" i="63"/>
  <c r="P114" i="63"/>
  <c r="P106" i="63"/>
  <c r="E114" i="63"/>
  <c r="I114" i="63"/>
  <c r="I110" i="63"/>
  <c r="I106" i="63"/>
  <c r="H112" i="63"/>
  <c r="H108" i="63"/>
  <c r="I113" i="63"/>
  <c r="H111" i="63"/>
  <c r="H107" i="63"/>
  <c r="I112" i="63"/>
  <c r="H114" i="63"/>
  <c r="H106" i="63"/>
  <c r="I111" i="63"/>
  <c r="I107" i="63"/>
  <c r="H113" i="63"/>
  <c r="H109" i="63"/>
  <c r="H105" i="63"/>
  <c r="I109" i="63"/>
  <c r="I105" i="63"/>
  <c r="I108" i="63"/>
  <c r="H110" i="63"/>
  <c r="B49" i="59"/>
  <c r="B46" i="59"/>
  <c r="V139" i="63"/>
  <c r="V135" i="63"/>
  <c r="V131" i="63"/>
  <c r="U137" i="63"/>
  <c r="U133" i="63"/>
  <c r="V136" i="63"/>
  <c r="U134" i="63"/>
  <c r="V138" i="63"/>
  <c r="V134" i="63"/>
  <c r="V130" i="63"/>
  <c r="U136" i="63"/>
  <c r="U132" i="63"/>
  <c r="U135" i="63"/>
  <c r="V132" i="63"/>
  <c r="U130" i="63"/>
  <c r="V137" i="63"/>
  <c r="V133" i="63"/>
  <c r="U139" i="63"/>
  <c r="U131" i="63"/>
  <c r="U138" i="63"/>
  <c r="E135" i="63"/>
  <c r="F135" i="63"/>
  <c r="G135" i="63"/>
  <c r="E134" i="63"/>
  <c r="W134" i="63"/>
  <c r="W135" i="63"/>
  <c r="E133" i="63"/>
  <c r="N134" i="63"/>
  <c r="M134" i="63"/>
  <c r="O135" i="63"/>
  <c r="W114" i="63"/>
  <c r="F139" i="63"/>
  <c r="U114" i="63"/>
  <c r="F132" i="63"/>
  <c r="E131" i="63"/>
  <c r="F134" i="63"/>
  <c r="F130" i="63"/>
  <c r="E139" i="63"/>
  <c r="E132" i="63"/>
  <c r="G130" i="63"/>
  <c r="G133" i="63"/>
  <c r="M130" i="63"/>
  <c r="G139" i="63"/>
  <c r="G136" i="63"/>
  <c r="M139" i="63"/>
  <c r="W139" i="63"/>
  <c r="O132" i="63"/>
  <c r="E136" i="63"/>
  <c r="F138" i="63"/>
  <c r="O130" i="63"/>
  <c r="W137" i="63"/>
  <c r="N133" i="63"/>
  <c r="O133" i="63"/>
  <c r="G137" i="63"/>
  <c r="E137" i="63"/>
  <c r="G131" i="63"/>
  <c r="W133" i="63"/>
  <c r="O137" i="63"/>
  <c r="W132" i="63"/>
  <c r="N130" i="63"/>
  <c r="N137" i="63"/>
  <c r="W131" i="63"/>
  <c r="W130" i="63"/>
  <c r="W138" i="63"/>
  <c r="W136" i="63"/>
  <c r="F136" i="63"/>
  <c r="G138" i="63"/>
  <c r="M135" i="63"/>
  <c r="M133" i="63"/>
  <c r="O131" i="63"/>
  <c r="O134" i="63"/>
  <c r="N135" i="63"/>
  <c r="N139" i="63"/>
  <c r="N138" i="63"/>
  <c r="N136" i="63"/>
  <c r="O138" i="63"/>
  <c r="O136" i="63"/>
  <c r="E130" i="63"/>
  <c r="E138" i="63"/>
  <c r="G132" i="63"/>
  <c r="F137" i="63"/>
  <c r="F131" i="63"/>
  <c r="G134" i="63"/>
  <c r="M132" i="63"/>
  <c r="M136" i="63"/>
  <c r="F133" i="63"/>
  <c r="M131" i="63"/>
  <c r="N131" i="63"/>
  <c r="N132" i="63"/>
  <c r="M137" i="63"/>
  <c r="M138" i="63"/>
  <c r="O139" i="63"/>
  <c r="G114" i="63"/>
  <c r="F114" i="63"/>
  <c r="E110" i="63"/>
  <c r="E113" i="63"/>
  <c r="F109" i="63"/>
  <c r="F112" i="63"/>
  <c r="E109" i="63"/>
  <c r="G110" i="63"/>
  <c r="F110" i="63"/>
  <c r="G113" i="63"/>
  <c r="F113" i="63"/>
  <c r="F111" i="63"/>
  <c r="F106" i="63"/>
  <c r="W109" i="63"/>
  <c r="V113" i="63"/>
  <c r="U109" i="63"/>
  <c r="G109" i="63"/>
  <c r="F108" i="63"/>
  <c r="G107" i="63"/>
  <c r="F107" i="63"/>
  <c r="G105" i="63"/>
  <c r="U106" i="63"/>
  <c r="V106" i="63"/>
  <c r="G106" i="63"/>
  <c r="E106" i="63"/>
  <c r="E105" i="63"/>
  <c r="F105" i="63"/>
  <c r="W106" i="63"/>
  <c r="V109" i="63"/>
  <c r="E108" i="63"/>
  <c r="G108" i="63"/>
  <c r="U105" i="63"/>
  <c r="W108" i="63"/>
  <c r="U112" i="63"/>
  <c r="W105" i="63"/>
  <c r="V110" i="63"/>
  <c r="U110" i="63"/>
  <c r="N114" i="63"/>
  <c r="O110" i="63"/>
  <c r="M114" i="63"/>
  <c r="N108" i="63"/>
  <c r="M110" i="63"/>
  <c r="O113" i="63"/>
  <c r="N113" i="63"/>
  <c r="N110" i="63"/>
  <c r="O114" i="63"/>
  <c r="M108" i="63"/>
  <c r="O112" i="63"/>
  <c r="N105" i="63"/>
  <c r="O108" i="63"/>
  <c r="N112" i="63"/>
  <c r="O107" i="63"/>
  <c r="M109" i="63"/>
  <c r="M112" i="63"/>
  <c r="N107" i="63"/>
  <c r="M111" i="63"/>
  <c r="M113" i="63"/>
  <c r="M107" i="63"/>
  <c r="N106" i="63"/>
  <c r="M106" i="63"/>
  <c r="N111" i="63"/>
  <c r="O106" i="63"/>
  <c r="O109" i="63"/>
  <c r="O111" i="63"/>
  <c r="O105" i="63"/>
  <c r="M105" i="63"/>
  <c r="N109" i="63"/>
  <c r="V105" i="63"/>
  <c r="V108" i="63"/>
  <c r="U113" i="63"/>
  <c r="W107" i="63"/>
  <c r="W110" i="63"/>
  <c r="E112" i="63"/>
  <c r="E111" i="63"/>
  <c r="W112" i="63"/>
  <c r="U108" i="63"/>
  <c r="V112" i="63"/>
  <c r="V111" i="63"/>
  <c r="U107" i="63"/>
  <c r="G112" i="63"/>
  <c r="E107" i="63"/>
  <c r="G111" i="63"/>
  <c r="U111" i="63"/>
  <c r="V107" i="63"/>
  <c r="W113" i="63"/>
  <c r="W111" i="63"/>
  <c r="S38" i="59"/>
  <c r="A48" i="59"/>
  <c r="O48" i="59"/>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B28" i="55"/>
  <c r="B38" i="55"/>
  <c r="B48" i="55"/>
  <c r="B58" i="55"/>
  <c r="B50" i="59"/>
  <c r="A49" i="59"/>
  <c r="D49" i="59"/>
  <c r="C28" i="55"/>
  <c r="C38" i="55"/>
  <c r="C48" i="55"/>
  <c r="C58" i="55"/>
  <c r="T28" i="55"/>
  <c r="T38" i="55"/>
  <c r="T48" i="55"/>
  <c r="T58" i="55"/>
  <c r="S46" i="59"/>
  <c r="F48" i="59"/>
  <c r="I48" i="59"/>
  <c r="C48" i="59"/>
  <c r="N48" i="59"/>
  <c r="G48" i="59"/>
  <c r="L48" i="59"/>
  <c r="K48" i="59"/>
  <c r="M48" i="59"/>
  <c r="D48" i="59"/>
  <c r="R48" i="59"/>
  <c r="A46" i="59"/>
  <c r="S49" i="59"/>
  <c r="B51" i="59"/>
  <c r="D28" i="55"/>
  <c r="D38" i="55"/>
  <c r="D48" i="55"/>
  <c r="D58" i="55"/>
  <c r="O49" i="59"/>
  <c r="A50" i="59"/>
  <c r="L50" i="59"/>
  <c r="K50" i="59"/>
  <c r="C49" i="59"/>
  <c r="I49" i="59"/>
  <c r="F46" i="59"/>
  <c r="N46" i="59"/>
  <c r="O46" i="59"/>
  <c r="F49" i="59"/>
  <c r="L49" i="59"/>
  <c r="K49" i="59"/>
  <c r="M49" i="59"/>
  <c r="N49" i="59"/>
  <c r="G49" i="59"/>
  <c r="AC48" i="59"/>
  <c r="AB48" i="59"/>
  <c r="W48" i="59"/>
  <c r="U48" i="59"/>
  <c r="AF48" i="59"/>
  <c r="Z48" i="59"/>
  <c r="T48" i="59"/>
  <c r="AE48" i="59"/>
  <c r="X48" i="59"/>
  <c r="R46" i="59"/>
  <c r="R49" i="59"/>
  <c r="U28" i="55"/>
  <c r="U38" i="55"/>
  <c r="U48" i="55"/>
  <c r="U58" i="55"/>
  <c r="S50" i="59"/>
  <c r="E48" i="59"/>
  <c r="H48" i="59"/>
  <c r="B49" i="55"/>
  <c r="B59" i="55"/>
  <c r="B29" i="55"/>
  <c r="B39" i="55"/>
  <c r="J48" i="59"/>
  <c r="B52" i="59"/>
  <c r="E28" i="55"/>
  <c r="E38" i="55"/>
  <c r="E48" i="55"/>
  <c r="E58" i="55"/>
  <c r="A52" i="59"/>
  <c r="O52" i="59"/>
  <c r="O50" i="59"/>
  <c r="N50" i="59"/>
  <c r="I50" i="59"/>
  <c r="F50" i="59"/>
  <c r="G50" i="59"/>
  <c r="A51" i="59"/>
  <c r="O51" i="59"/>
  <c r="D50" i="59"/>
  <c r="C50" i="59"/>
  <c r="E49" i="59"/>
  <c r="H49" i="59"/>
  <c r="C29" i="55"/>
  <c r="AF46" i="59"/>
  <c r="AE46" i="59"/>
  <c r="W46" i="59"/>
  <c r="C59" i="55"/>
  <c r="C49" i="55"/>
  <c r="J49" i="59"/>
  <c r="C39" i="55"/>
  <c r="U49" i="59"/>
  <c r="AF49" i="59"/>
  <c r="Z49" i="59"/>
  <c r="T49" i="59"/>
  <c r="AE49" i="59"/>
  <c r="X49" i="59"/>
  <c r="AC49" i="59"/>
  <c r="AB49" i="59"/>
  <c r="W49" i="59"/>
  <c r="S51" i="59"/>
  <c r="R51" i="59"/>
  <c r="R50" i="59"/>
  <c r="V48" i="59"/>
  <c r="Y48" i="59"/>
  <c r="V28" i="55"/>
  <c r="V38" i="55"/>
  <c r="V48" i="55"/>
  <c r="V58" i="55"/>
  <c r="AA48" i="59"/>
  <c r="AD48" i="59"/>
  <c r="T29" i="55"/>
  <c r="T39" i="55"/>
  <c r="T49" i="55"/>
  <c r="T59" i="55"/>
  <c r="D59" i="55"/>
  <c r="M50" i="59"/>
  <c r="M62" i="59"/>
  <c r="B53" i="59"/>
  <c r="F28" i="55"/>
  <c r="F38" i="55"/>
  <c r="F48" i="55"/>
  <c r="F58" i="55"/>
  <c r="I52" i="59"/>
  <c r="N52" i="59"/>
  <c r="D29" i="55"/>
  <c r="D39" i="55"/>
  <c r="J50" i="59"/>
  <c r="D49" i="55"/>
  <c r="D52" i="59"/>
  <c r="C52" i="59"/>
  <c r="L52" i="59"/>
  <c r="K52" i="59"/>
  <c r="F52" i="59"/>
  <c r="G52" i="59"/>
  <c r="A53" i="59"/>
  <c r="O53" i="59"/>
  <c r="D51" i="59"/>
  <c r="N51" i="59"/>
  <c r="L51" i="59"/>
  <c r="K51" i="59"/>
  <c r="E59" i="55"/>
  <c r="F51" i="59"/>
  <c r="I51" i="59"/>
  <c r="G51" i="59"/>
  <c r="C51" i="59"/>
  <c r="E50" i="59"/>
  <c r="J62" i="59"/>
  <c r="V49" i="59"/>
  <c r="Y49" i="59"/>
  <c r="AA49" i="59"/>
  <c r="F53" i="59"/>
  <c r="Z50" i="59"/>
  <c r="T50" i="59"/>
  <c r="AF50" i="59"/>
  <c r="X50" i="59"/>
  <c r="AE50" i="59"/>
  <c r="W50" i="59"/>
  <c r="AC50" i="59"/>
  <c r="AB50" i="59"/>
  <c r="U50" i="59"/>
  <c r="AF51" i="59"/>
  <c r="Z51" i="59"/>
  <c r="T51" i="59"/>
  <c r="AE51" i="59"/>
  <c r="X51" i="59"/>
  <c r="AC51" i="59"/>
  <c r="AB51" i="59"/>
  <c r="W51" i="59"/>
  <c r="U51" i="59"/>
  <c r="W28" i="55"/>
  <c r="W38" i="55"/>
  <c r="W48" i="55"/>
  <c r="W58" i="55"/>
  <c r="S52" i="59"/>
  <c r="R52" i="59"/>
  <c r="U29" i="55"/>
  <c r="U39" i="55"/>
  <c r="U49" i="55"/>
  <c r="U59" i="55"/>
  <c r="AD49" i="59"/>
  <c r="B54" i="59"/>
  <c r="G28" i="55"/>
  <c r="G38" i="55"/>
  <c r="G48" i="55"/>
  <c r="G58" i="55"/>
  <c r="I53" i="59"/>
  <c r="J51" i="59"/>
  <c r="E29" i="55"/>
  <c r="E49" i="55"/>
  <c r="E51" i="59"/>
  <c r="H51" i="59"/>
  <c r="M51" i="59"/>
  <c r="D53" i="59"/>
  <c r="N53" i="59"/>
  <c r="L53" i="59"/>
  <c r="K53" i="59"/>
  <c r="E39" i="55"/>
  <c r="C53" i="59"/>
  <c r="G53" i="59"/>
  <c r="A54" i="59"/>
  <c r="G54" i="59"/>
  <c r="E62" i="59"/>
  <c r="H50" i="59"/>
  <c r="H62" i="59"/>
  <c r="S53" i="59"/>
  <c r="R53" i="59"/>
  <c r="X53" i="59"/>
  <c r="AF52" i="59"/>
  <c r="X52" i="59"/>
  <c r="AE52" i="59"/>
  <c r="W52" i="59"/>
  <c r="AC52" i="59"/>
  <c r="AB52" i="59"/>
  <c r="U52" i="59"/>
  <c r="Z52" i="59"/>
  <c r="T52" i="59"/>
  <c r="X28" i="55"/>
  <c r="X38" i="55"/>
  <c r="X48" i="55"/>
  <c r="X58" i="55"/>
  <c r="V39" i="55"/>
  <c r="V50" i="59"/>
  <c r="V62" i="59"/>
  <c r="V29" i="55"/>
  <c r="AD50" i="59"/>
  <c r="AD62" i="59"/>
  <c r="V59" i="55"/>
  <c r="V49" i="55"/>
  <c r="AA50" i="59"/>
  <c r="AA62" i="59"/>
  <c r="AD51" i="59"/>
  <c r="E52" i="59"/>
  <c r="H52" i="59"/>
  <c r="F29" i="55"/>
  <c r="F59" i="55"/>
  <c r="F39" i="55"/>
  <c r="M52" i="59"/>
  <c r="J52" i="59"/>
  <c r="F49" i="55"/>
  <c r="W59" i="55"/>
  <c r="AA51" i="59"/>
  <c r="W49" i="55"/>
  <c r="W39" i="55"/>
  <c r="B55" i="59"/>
  <c r="H28" i="55"/>
  <c r="H38" i="55"/>
  <c r="H48" i="55"/>
  <c r="H58" i="55"/>
  <c r="V51" i="59"/>
  <c r="W29" i="55"/>
  <c r="C54" i="59"/>
  <c r="D54" i="59"/>
  <c r="L54" i="59"/>
  <c r="K54" i="59"/>
  <c r="F54" i="59"/>
  <c r="I54" i="59"/>
  <c r="O54" i="59"/>
  <c r="N54" i="59"/>
  <c r="A55" i="59"/>
  <c r="O55" i="59"/>
  <c r="Y28" i="55"/>
  <c r="Y38" i="55"/>
  <c r="Y48" i="55"/>
  <c r="Y58" i="55"/>
  <c r="AE53" i="59"/>
  <c r="S54" i="59"/>
  <c r="R54" i="59"/>
  <c r="Z54" i="59"/>
  <c r="U53" i="59"/>
  <c r="T53" i="59"/>
  <c r="W53" i="59"/>
  <c r="Z53" i="59"/>
  <c r="AC53" i="59"/>
  <c r="AB53" i="59"/>
  <c r="AF53" i="59"/>
  <c r="W54" i="59"/>
  <c r="X54" i="59"/>
  <c r="X29" i="55"/>
  <c r="Y50" i="59"/>
  <c r="Y62" i="59"/>
  <c r="V52" i="59"/>
  <c r="Y52" i="59"/>
  <c r="J53" i="59"/>
  <c r="J61" i="59"/>
  <c r="E53" i="59"/>
  <c r="E61" i="59"/>
  <c r="X39" i="55"/>
  <c r="G29" i="55"/>
  <c r="Y51" i="59"/>
  <c r="B56" i="59"/>
  <c r="I28" i="55"/>
  <c r="I38" i="55"/>
  <c r="I48" i="55"/>
  <c r="I58" i="55"/>
  <c r="X59" i="55"/>
  <c r="AD52" i="59"/>
  <c r="G49" i="55"/>
  <c r="G59" i="55"/>
  <c r="M61" i="59"/>
  <c r="M53" i="59"/>
  <c r="AA52" i="59"/>
  <c r="X49" i="55"/>
  <c r="G39" i="55"/>
  <c r="L55" i="59"/>
  <c r="K55" i="59"/>
  <c r="M55" i="59"/>
  <c r="G55" i="59"/>
  <c r="N55" i="59"/>
  <c r="C55" i="59"/>
  <c r="D55" i="59"/>
  <c r="F55" i="59"/>
  <c r="I49" i="55"/>
  <c r="I55" i="59"/>
  <c r="A56" i="59"/>
  <c r="O56" i="59"/>
  <c r="Z28" i="55"/>
  <c r="Z38" i="55"/>
  <c r="Z48" i="55"/>
  <c r="Z58" i="55"/>
  <c r="AC54" i="59"/>
  <c r="AB54" i="59"/>
  <c r="AE54" i="59"/>
  <c r="S55" i="59"/>
  <c r="R55" i="59"/>
  <c r="X55" i="59"/>
  <c r="AF54" i="59"/>
  <c r="U54" i="59"/>
  <c r="T54" i="59"/>
  <c r="H53" i="59"/>
  <c r="H61" i="59"/>
  <c r="AD61" i="59"/>
  <c r="Y29" i="55"/>
  <c r="V53" i="59"/>
  <c r="V61" i="59"/>
  <c r="E54" i="59"/>
  <c r="H54" i="59"/>
  <c r="H29" i="55"/>
  <c r="B57" i="59"/>
  <c r="J28" i="55"/>
  <c r="J38" i="55"/>
  <c r="J48" i="55"/>
  <c r="J58" i="55"/>
  <c r="J54" i="59"/>
  <c r="H49" i="55"/>
  <c r="Y39" i="55"/>
  <c r="M54" i="59"/>
  <c r="H59" i="55"/>
  <c r="AA53" i="59"/>
  <c r="AA61" i="59"/>
  <c r="Y49" i="55"/>
  <c r="H39" i="55"/>
  <c r="I39" i="55"/>
  <c r="C56" i="59"/>
  <c r="N56" i="59"/>
  <c r="D56" i="59"/>
  <c r="G56" i="59"/>
  <c r="L56" i="59"/>
  <c r="K56" i="59"/>
  <c r="F56" i="59"/>
  <c r="I56" i="59"/>
  <c r="A57" i="59"/>
  <c r="O57" i="59"/>
  <c r="AE55" i="59"/>
  <c r="AA28" i="55"/>
  <c r="AA38" i="55"/>
  <c r="AA48" i="55"/>
  <c r="AA58" i="55"/>
  <c r="W55" i="59"/>
  <c r="V54" i="59"/>
  <c r="Y54" i="59"/>
  <c r="T55" i="59"/>
  <c r="AC55" i="59"/>
  <c r="AB55" i="59"/>
  <c r="Z55" i="59"/>
  <c r="U55" i="59"/>
  <c r="S56" i="59"/>
  <c r="R56" i="59"/>
  <c r="Z56" i="59"/>
  <c r="AF55" i="59"/>
  <c r="Y59" i="55"/>
  <c r="AD53" i="59"/>
  <c r="Y53" i="59"/>
  <c r="Y61" i="59"/>
  <c r="J55" i="59"/>
  <c r="I59" i="55"/>
  <c r="Z39" i="55"/>
  <c r="AA54" i="59"/>
  <c r="Z49" i="55"/>
  <c r="B58" i="59"/>
  <c r="K28" i="55"/>
  <c r="K38" i="55"/>
  <c r="K48" i="55"/>
  <c r="K58" i="55"/>
  <c r="I29" i="55"/>
  <c r="E55" i="59"/>
  <c r="H55" i="59"/>
  <c r="Z59" i="55"/>
  <c r="AD54" i="59"/>
  <c r="Z29" i="55"/>
  <c r="J29" i="55"/>
  <c r="F57" i="59"/>
  <c r="I57" i="59"/>
  <c r="A58" i="59"/>
  <c r="O58" i="59"/>
  <c r="N57" i="59"/>
  <c r="D57" i="59"/>
  <c r="G57" i="59"/>
  <c r="L57" i="59"/>
  <c r="K57" i="59"/>
  <c r="C57" i="59"/>
  <c r="W56" i="59"/>
  <c r="X56" i="59"/>
  <c r="AE56" i="59"/>
  <c r="T56" i="59"/>
  <c r="U56" i="59"/>
  <c r="AB28" i="55"/>
  <c r="AB38" i="55"/>
  <c r="AB48" i="55"/>
  <c r="AB58" i="55"/>
  <c r="S57" i="59"/>
  <c r="R57" i="59"/>
  <c r="X57" i="59"/>
  <c r="AF56" i="59"/>
  <c r="AC56" i="59"/>
  <c r="AB56" i="59"/>
  <c r="J56" i="59"/>
  <c r="J39" i="55"/>
  <c r="J49" i="55"/>
  <c r="M56" i="59"/>
  <c r="E56" i="59"/>
  <c r="H56" i="59"/>
  <c r="J59" i="55"/>
  <c r="V55" i="59"/>
  <c r="Y55" i="59"/>
  <c r="AA29" i="55"/>
  <c r="AA39" i="55"/>
  <c r="AA55" i="59"/>
  <c r="AA49" i="55"/>
  <c r="AD55" i="59"/>
  <c r="AA59" i="55"/>
  <c r="L28" i="55"/>
  <c r="L38" i="55"/>
  <c r="L48" i="55"/>
  <c r="L58" i="55"/>
  <c r="B59" i="59"/>
  <c r="K49" i="55"/>
  <c r="I58" i="59"/>
  <c r="D58" i="59"/>
  <c r="F58" i="59"/>
  <c r="L58" i="59"/>
  <c r="K58" i="59"/>
  <c r="N58" i="59"/>
  <c r="C58" i="59"/>
  <c r="G58" i="59"/>
  <c r="K39" i="55"/>
  <c r="A59" i="59"/>
  <c r="O59" i="59"/>
  <c r="Z57" i="59"/>
  <c r="W57" i="59"/>
  <c r="AF57" i="59"/>
  <c r="AC57" i="59"/>
  <c r="AB57" i="59"/>
  <c r="AE57" i="59"/>
  <c r="U57" i="59"/>
  <c r="AC28" i="55"/>
  <c r="AC38" i="55"/>
  <c r="AC48" i="55"/>
  <c r="AC58" i="55"/>
  <c r="S58" i="59"/>
  <c r="R58" i="59"/>
  <c r="X58" i="59"/>
  <c r="T57" i="59"/>
  <c r="V56" i="59"/>
  <c r="Y56" i="59"/>
  <c r="J57" i="59"/>
  <c r="E57" i="59"/>
  <c r="H57" i="59"/>
  <c r="K29" i="55"/>
  <c r="M57" i="59"/>
  <c r="K59" i="55"/>
  <c r="M28" i="55"/>
  <c r="M38" i="55"/>
  <c r="M48" i="55"/>
  <c r="M58" i="55"/>
  <c r="AA56" i="59"/>
  <c r="AB49" i="55"/>
  <c r="AD56" i="59"/>
  <c r="AB59" i="55"/>
  <c r="AB39" i="55"/>
  <c r="AB29" i="55"/>
  <c r="G59" i="59"/>
  <c r="N59" i="59"/>
  <c r="O65" i="55"/>
  <c r="M16" i="55"/>
  <c r="L59" i="59"/>
  <c r="K59" i="59"/>
  <c r="K60" i="59"/>
  <c r="D59" i="59"/>
  <c r="F59" i="59"/>
  <c r="F60" i="59"/>
  <c r="I59" i="59"/>
  <c r="C59" i="59"/>
  <c r="AD28" i="55"/>
  <c r="AD38" i="55"/>
  <c r="AD48" i="55"/>
  <c r="AD58" i="55"/>
  <c r="U58" i="59"/>
  <c r="AF58" i="59"/>
  <c r="V57" i="59"/>
  <c r="Y57" i="59"/>
  <c r="Z58" i="59"/>
  <c r="S59" i="59"/>
  <c r="R59" i="59"/>
  <c r="Z59" i="59"/>
  <c r="AC58" i="59"/>
  <c r="AB58" i="59"/>
  <c r="W58" i="59"/>
  <c r="T58" i="59"/>
  <c r="AE58" i="59"/>
  <c r="AC29" i="55"/>
  <c r="O60" i="59"/>
  <c r="J58" i="59"/>
  <c r="L49" i="55"/>
  <c r="E58" i="59"/>
  <c r="H58" i="59"/>
  <c r="L29" i="55"/>
  <c r="L59" i="55"/>
  <c r="M58" i="59"/>
  <c r="AC59" i="55"/>
  <c r="AD57" i="59"/>
  <c r="AA57" i="59"/>
  <c r="AC49" i="55"/>
  <c r="L39" i="55"/>
  <c r="AC39" i="55"/>
  <c r="J59" i="59"/>
  <c r="I60" i="59"/>
  <c r="U59" i="59"/>
  <c r="AE59" i="59"/>
  <c r="AE60" i="59"/>
  <c r="X59" i="59"/>
  <c r="AF59" i="59"/>
  <c r="AF60" i="59"/>
  <c r="AE28" i="55"/>
  <c r="AE38" i="55"/>
  <c r="AE48" i="55"/>
  <c r="AE58" i="55"/>
  <c r="W59" i="59"/>
  <c r="W60" i="59"/>
  <c r="T59" i="59"/>
  <c r="T60" i="59"/>
  <c r="AC59" i="59"/>
  <c r="AB59" i="59"/>
  <c r="AB60" i="59"/>
  <c r="N60" i="59"/>
  <c r="AD29" i="55"/>
  <c r="G60" i="59"/>
  <c r="O47" i="55"/>
  <c r="C60" i="59"/>
  <c r="M29" i="55"/>
  <c r="E59" i="59"/>
  <c r="H59" i="59"/>
  <c r="L60" i="59"/>
  <c r="O57" i="55"/>
  <c r="M59" i="59"/>
  <c r="M59" i="55"/>
  <c r="D60" i="59"/>
  <c r="M49" i="55"/>
  <c r="M39" i="55"/>
  <c r="AD39" i="55"/>
  <c r="AD49" i="55"/>
  <c r="AA58" i="59"/>
  <c r="AD58" i="59"/>
  <c r="AD59" i="55"/>
  <c r="V58" i="59"/>
  <c r="Y58" i="59"/>
  <c r="J60" i="59"/>
  <c r="O35" i="55"/>
  <c r="D16" i="55"/>
  <c r="O37" i="55"/>
  <c r="H60" i="59"/>
  <c r="O45" i="55"/>
  <c r="G16" i="55"/>
  <c r="N39" i="55"/>
  <c r="N49" i="55"/>
  <c r="E60" i="59"/>
  <c r="O25" i="55"/>
  <c r="A16" i="55"/>
  <c r="AE39" i="55"/>
  <c r="AE29" i="55"/>
  <c r="O27" i="55"/>
  <c r="Z60" i="59"/>
  <c r="O38" i="55"/>
  <c r="N29" i="55"/>
  <c r="V59" i="59"/>
  <c r="Y59" i="59"/>
  <c r="Q65" i="55"/>
  <c r="AE49" i="55"/>
  <c r="AA59" i="59"/>
  <c r="AE59" i="55"/>
  <c r="AD59" i="59"/>
  <c r="N59" i="55"/>
  <c r="M60" i="59"/>
  <c r="O55" i="55"/>
  <c r="J16" i="55"/>
  <c r="AC60" i="59"/>
  <c r="AD60" i="59"/>
  <c r="Q55" i="55"/>
  <c r="AB16" i="55"/>
  <c r="U60" i="59"/>
  <c r="X60" i="59"/>
  <c r="O48" i="55"/>
  <c r="O68" i="55"/>
  <c r="AE16" i="55"/>
  <c r="AF59" i="55"/>
  <c r="Q57" i="55"/>
  <c r="O58" i="55"/>
  <c r="AF49" i="55"/>
  <c r="AF39" i="55"/>
  <c r="Q37" i="55"/>
  <c r="Q27" i="55"/>
  <c r="O28" i="55"/>
  <c r="Q47" i="55"/>
  <c r="Y60" i="59"/>
  <c r="Q45" i="55"/>
  <c r="Y16" i="55"/>
  <c r="AA60" i="59"/>
  <c r="Q35" i="55"/>
  <c r="V16" i="55"/>
  <c r="V60" i="59"/>
  <c r="Q25" i="55"/>
  <c r="S16" i="55"/>
  <c r="AF29" i="55"/>
</calcChain>
</file>

<file path=xl/sharedStrings.xml><?xml version="1.0" encoding="utf-8"?>
<sst xmlns="http://schemas.openxmlformats.org/spreadsheetml/2006/main" count="54672" uniqueCount="27577">
  <si>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</si>
  <si>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</si>
  <si>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</si>
  <si>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</si>
  <si>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</si>
  <si>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</si>
  <si>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</si>
  <si>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</si>
  <si>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</si>
  <si>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</si>
  <si>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</si>
  <si>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</si>
  <si>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</si>
  <si>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</si>
  <si>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</si>
  <si>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</si>
  <si>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</si>
  <si>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</si>
  <si>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</si>
  <si>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</si>
  <si>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</si>
  <si>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</si>
  <si>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</si>
  <si>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</si>
  <si>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</si>
  <si>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</si>
  <si>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</si>
  <si>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</si>
  <si>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</si>
  <si>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</si>
  <si>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</si>
  <si>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</si>
  <si>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</si>
  <si>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</si>
  <si>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</si>
  <si>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</si>
  <si>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</si>
  <si>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</si>
  <si>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</si>
  <si>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</si>
  <si>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</si>
  <si>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</si>
  <si>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</si>
  <si>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</si>
  <si>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</si>
  <si>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</si>
  <si>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</si>
  <si>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</si>
  <si>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</si>
  <si>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</si>
  <si>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</si>
  <si>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</si>
  <si>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</si>
  <si>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</si>
  <si>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</si>
  <si>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</si>
  <si>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</si>
  <si>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</si>
  <si>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</si>
  <si>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</si>
  <si>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</si>
  <si>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</si>
  <si>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</si>
  <si>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</si>
  <si>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</si>
  <si>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</si>
  <si>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</si>
  <si>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</si>
  <si>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</si>
  <si>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</si>
  <si>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</si>
  <si>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</si>
  <si>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</si>
  <si>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</si>
  <si>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</si>
  <si>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</si>
  <si>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</si>
  <si>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</si>
  <si>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</si>
  <si>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</si>
  <si>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</si>
  <si>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</si>
  <si>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</si>
  <si>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</si>
  <si>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</si>
  <si>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</si>
  <si>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</si>
  <si>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</si>
  <si>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</si>
  <si>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</si>
  <si>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</si>
  <si>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</si>
  <si>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</si>
  <si>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</si>
  <si>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</si>
  <si>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</si>
  <si>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</si>
  <si>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</si>
  <si>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</si>
  <si>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</si>
  <si>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</si>
  <si>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</si>
  <si>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</si>
  <si>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</si>
  <si>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</si>
  <si>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</si>
  <si>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</si>
  <si>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</si>
  <si>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</si>
  <si>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</si>
  <si>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</si>
  <si>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</si>
  <si>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</si>
  <si>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</si>
  <si>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</si>
  <si>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</si>
  <si>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</si>
  <si>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</si>
  <si>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</si>
  <si>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</si>
  <si>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</si>
  <si>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</si>
  <si>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</si>
  <si>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</si>
  <si>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</si>
  <si>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</si>
  <si>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</si>
  <si>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</si>
  <si>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</si>
  <si>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</si>
  <si>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</si>
  <si>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</si>
  <si>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</si>
  <si>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</si>
  <si>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</si>
  <si>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</si>
  <si>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</si>
  <si>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</si>
  <si>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</si>
  <si>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</si>
  <si>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</si>
  <si>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</si>
  <si>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</si>
  <si>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</si>
  <si>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</si>
  <si>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</si>
  <si>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</si>
  <si>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</si>
  <si>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</si>
  <si>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</si>
  <si>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</si>
  <si>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</si>
  <si>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</si>
  <si>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</si>
  <si>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</si>
  <si>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</si>
  <si>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</si>
  <si>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</si>
  <si>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</si>
  <si>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</si>
  <si>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</si>
  <si>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</si>
  <si>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</si>
  <si>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</si>
  <si>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</si>
  <si>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</si>
  <si>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</si>
  <si>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</si>
  <si>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</si>
  <si>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</si>
  <si>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</si>
  <si>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</si>
  <si>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</si>
  <si>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</si>
  <si>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</si>
  <si>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</si>
  <si>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</si>
  <si>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</si>
  <si>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</si>
  <si>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</si>
  <si>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</si>
  <si>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</si>
  <si>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</si>
  <si>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</si>
  <si>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</si>
  <si>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</si>
  <si>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</si>
  <si>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</si>
  <si>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</si>
  <si>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</si>
  <si>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</si>
  <si>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</si>
  <si>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</si>
  <si>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</si>
  <si>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</si>
  <si>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</si>
  <si>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</si>
  <si>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</si>
  <si>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</si>
  <si>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</si>
  <si>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</si>
  <si>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</si>
  <si>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</si>
  <si>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</si>
  <si>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</si>
  <si>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</si>
  <si>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</si>
  <si>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</si>
  <si>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</si>
  <si>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</si>
  <si>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</si>
  <si>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</si>
  <si>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</si>
  <si>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</si>
  <si>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</si>
  <si>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</si>
  <si>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</si>
  <si>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</si>
  <si>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</si>
  <si>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</si>
  <si>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</si>
  <si>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</si>
  <si>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</si>
  <si>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</si>
  <si>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</si>
  <si>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</si>
  <si>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</si>
  <si>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</si>
  <si>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</si>
  <si>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</si>
  <si>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</si>
  <si>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</si>
  <si>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</si>
  <si>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</si>
  <si>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</si>
  <si>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</si>
  <si>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</si>
  <si>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</si>
  <si>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</si>
  <si>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</si>
  <si>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</si>
  <si>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</si>
  <si>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</si>
  <si>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</si>
  <si>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</si>
  <si>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</si>
  <si>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</si>
  <si>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</si>
  <si>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</si>
  <si>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</si>
  <si>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</si>
  <si>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</si>
  <si>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</si>
  <si>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</si>
  <si>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</si>
  <si>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</si>
  <si>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</si>
  <si>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</si>
  <si>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</si>
  <si>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</si>
  <si>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</si>
  <si>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</si>
  <si>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</si>
  <si>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</si>
  <si>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</si>
  <si>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</si>
  <si>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</si>
  <si>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</si>
  <si>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</si>
  <si>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</si>
  <si>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</si>
  <si>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</si>
  <si>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</si>
  <si>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</si>
  <si>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</si>
  <si>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</si>
  <si>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</si>
  <si>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</si>
  <si>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</si>
  <si>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</si>
  <si>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</si>
  <si>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</si>
  <si>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</si>
  <si>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</si>
  <si>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</si>
  <si>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</si>
  <si>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</si>
  <si>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</si>
  <si>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</si>
  <si>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</si>
  <si>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</si>
  <si>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</si>
  <si>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</si>
  <si>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</si>
  <si>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</si>
  <si>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</si>
  <si>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</si>
  <si>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</si>
  <si>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</si>
  <si>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</si>
  <si>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</si>
  <si>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</si>
  <si>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</si>
  <si>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</si>
  <si>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</si>
  <si>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</si>
  <si>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</si>
  <si>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</si>
  <si>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</si>
  <si>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</si>
  <si>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</si>
  <si>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</si>
  <si>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</si>
  <si>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</si>
  <si>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</si>
  <si>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</si>
  <si>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</si>
  <si>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</si>
  <si>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</si>
  <si>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</si>
  <si>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</si>
  <si>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</si>
  <si>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</si>
  <si>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</si>
  <si>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</si>
  <si>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</si>
  <si>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</si>
  <si>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</si>
  <si>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</si>
  <si>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</si>
  <si>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</si>
  <si>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</si>
  <si>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</si>
  <si>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</si>
  <si>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</si>
  <si>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</si>
  <si>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</si>
  <si>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</si>
  <si>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</si>
  <si>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</si>
  <si>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</si>
  <si>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</si>
  <si>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</si>
  <si>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</si>
  <si>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</si>
  <si>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</si>
  <si>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</si>
  <si>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</si>
  <si>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</si>
  <si>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</si>
  <si>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</si>
  <si>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</si>
  <si>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</si>
  <si>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</si>
  <si>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</si>
  <si>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</si>
  <si>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</si>
  <si>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</si>
  <si>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</si>
  <si>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</si>
  <si>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</si>
  <si>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</si>
  <si>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</si>
  <si>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</si>
  <si>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</si>
  <si>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</si>
  <si>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</si>
  <si>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</si>
  <si>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</si>
  <si>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</si>
  <si>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</si>
  <si>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</si>
  <si>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</si>
  <si>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</si>
  <si>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</si>
  <si>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</si>
  <si>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</si>
  <si>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</si>
  <si>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</si>
  <si>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</si>
  <si>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</si>
  <si>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</si>
  <si>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</si>
  <si>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</si>
  <si>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</si>
  <si>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</si>
  <si>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</si>
  <si>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</si>
  <si>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</si>
  <si>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</si>
  <si>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</si>
  <si>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</si>
  <si>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</si>
  <si>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</si>
  <si>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</si>
  <si>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</si>
  <si>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</si>
  <si>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</si>
  <si>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</si>
  <si>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</si>
  <si>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</si>
  <si>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</si>
  <si>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</si>
  <si>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</si>
  <si>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</si>
  <si>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</si>
  <si>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</si>
  <si>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</si>
  <si>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</si>
  <si>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</si>
  <si>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</si>
  <si>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</si>
  <si>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</si>
  <si>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</si>
  <si>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</si>
  <si>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</si>
  <si>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</si>
  <si>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</si>
  <si>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</si>
  <si>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</si>
  <si>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</si>
  <si>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</si>
  <si>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</si>
  <si>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</si>
  <si>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</si>
  <si>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</si>
  <si>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</si>
  <si>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</si>
  <si>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</si>
  <si>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</si>
  <si>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</si>
  <si>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</si>
  <si>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</si>
  <si>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</si>
  <si>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</si>
  <si>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</si>
  <si>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</si>
  <si>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</si>
  <si>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</si>
  <si>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</si>
  <si>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</si>
  <si>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</si>
  <si>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</si>
  <si>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</si>
  <si>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</si>
  <si>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</si>
  <si>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</si>
  <si>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</si>
  <si>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</si>
  <si>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</si>
  <si>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</si>
  <si>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</si>
  <si>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</si>
  <si>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</si>
  <si>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</si>
  <si>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</si>
  <si>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</si>
  <si>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</si>
  <si>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</si>
  <si>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</si>
  <si>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</si>
  <si>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</si>
  <si>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</si>
  <si>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</si>
  <si>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</si>
  <si>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</si>
  <si>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</si>
  <si>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</si>
  <si>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</si>
  <si>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</si>
  <si>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</si>
  <si>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</si>
  <si>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</si>
  <si>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</si>
  <si>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</si>
  <si>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</si>
  <si>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</si>
  <si>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</si>
  <si>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</si>
  <si>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</si>
  <si>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</si>
  <si>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</si>
  <si>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</si>
  <si>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</si>
  <si>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</si>
  <si>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</si>
  <si>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</si>
  <si>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</si>
  <si>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</si>
  <si>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</si>
  <si>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</si>
  <si>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</si>
  <si>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</si>
  <si>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</si>
  <si>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</si>
  <si>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</si>
  <si>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</si>
  <si>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</si>
  <si>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</si>
  <si>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</si>
  <si>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</si>
  <si>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</si>
  <si>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</si>
  <si>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</si>
  <si>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</si>
  <si>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</si>
  <si>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</si>
  <si>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</si>
  <si>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</si>
  <si>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</si>
  <si>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</si>
  <si>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</si>
  <si>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</si>
  <si>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</si>
  <si>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</si>
  <si>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</si>
  <si>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</si>
  <si>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</si>
  <si>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</si>
  <si>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</si>
  <si>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</si>
  <si>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</si>
  <si>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</si>
  <si>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</si>
  <si>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</si>
  <si>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</si>
  <si>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</si>
  <si>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</si>
  <si>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</si>
  <si>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</si>
  <si>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</si>
  <si>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</si>
  <si>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</si>
  <si>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</si>
  <si>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</si>
  <si>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</si>
  <si>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</si>
  <si>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</si>
  <si>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</si>
  <si>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</si>
  <si>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</si>
  <si>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</si>
  <si>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</si>
  <si>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</si>
  <si>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</si>
  <si>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</si>
  <si>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</si>
  <si>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</si>
  <si>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</si>
  <si>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</si>
  <si>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</si>
  <si>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</si>
  <si>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</si>
  <si>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</si>
  <si>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</si>
  <si>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</si>
  <si>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</si>
  <si>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</si>
  <si>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</si>
  <si>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</si>
  <si>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</si>
  <si>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</si>
  <si>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</si>
  <si>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</si>
  <si>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</si>
  <si>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</si>
  <si>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</si>
  <si>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</si>
  <si>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</si>
  <si>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</si>
  <si>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</si>
  <si>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</si>
  <si>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</si>
  <si>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</si>
  <si>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</si>
  <si>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</si>
  <si>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</si>
  <si>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</si>
  <si>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</si>
  <si>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</si>
  <si>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</si>
  <si>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</si>
  <si>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</si>
  <si>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</si>
  <si>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</si>
  <si>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</si>
  <si>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</si>
  <si>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</si>
  <si>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</si>
  <si>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</si>
  <si>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</si>
  <si>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</si>
  <si>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</si>
  <si>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</si>
  <si>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</si>
  <si>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</si>
  <si>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</si>
  <si>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</si>
  <si>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</si>
  <si>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</si>
  <si>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</si>
  <si>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</si>
  <si>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</si>
  <si>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</si>
  <si>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</si>
  <si>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</si>
  <si>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</si>
  <si>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</si>
  <si>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</si>
  <si>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</si>
  <si>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</si>
  <si>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</si>
  <si>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</si>
  <si>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</si>
  <si>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</si>
  <si>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</si>
  <si>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</si>
  <si>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</si>
  <si>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</si>
  <si>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</si>
  <si>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</si>
  <si>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</si>
  <si>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</si>
  <si>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</si>
  <si>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</si>
  <si>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</si>
  <si>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</si>
  <si>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</si>
  <si>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</si>
  <si>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</si>
  <si>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</si>
  <si>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</si>
  <si>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</si>
  <si>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</si>
  <si>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</si>
  <si>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</si>
  <si>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</si>
  <si>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</si>
  <si>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</si>
  <si>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</si>
  <si>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</si>
  <si>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</si>
  <si>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</si>
  <si>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</si>
  <si>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</si>
  <si>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</si>
  <si>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</si>
  <si>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</si>
  <si>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</si>
  <si>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</si>
  <si>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</si>
  <si>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</si>
  <si>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</si>
  <si>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</si>
  <si>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</si>
  <si>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</si>
  <si>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</si>
  <si>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</si>
  <si>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</si>
  <si>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</si>
  <si>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</si>
  <si>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</si>
  <si>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</si>
  <si>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</si>
  <si>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</si>
  <si>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</si>
  <si>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</si>
  <si>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</si>
  <si>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</si>
  <si>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</si>
  <si>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</si>
  <si>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</si>
  <si>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</si>
  <si>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</si>
  <si>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</si>
  <si>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</si>
  <si>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</si>
  <si>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</si>
  <si>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</si>
  <si>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</si>
  <si>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</si>
  <si>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</si>
  <si>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</si>
  <si>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</si>
  <si>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</si>
  <si>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</si>
  <si>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</si>
  <si>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</si>
  <si>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</si>
  <si>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</si>
  <si>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</si>
  <si>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</si>
  <si>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</si>
  <si>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</si>
  <si>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</si>
  <si>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</si>
  <si>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</si>
  <si>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</si>
  <si>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</si>
  <si>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</si>
  <si>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</si>
  <si>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</si>
  <si>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</si>
  <si>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</si>
  <si>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</si>
  <si>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</si>
  <si>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</si>
  <si>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</si>
  <si>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</si>
  <si>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</si>
  <si>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</si>
  <si>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</si>
  <si>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</si>
  <si>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</si>
  <si>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</si>
  <si>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</si>
  <si>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</si>
  <si>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</si>
  <si>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</si>
  <si>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</si>
  <si>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</si>
  <si>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</si>
  <si>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</si>
  <si>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</si>
  <si>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</si>
  <si>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</si>
  <si>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</si>
  <si>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</si>
  <si>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</si>
  <si>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</si>
  <si>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</si>
  <si>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</si>
  <si>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</si>
  <si>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</si>
  <si>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</si>
  <si>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</si>
  <si>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</si>
  <si>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</si>
  <si>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</si>
  <si>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</si>
  <si>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</si>
  <si>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</si>
  <si>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</si>
  <si>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</si>
  <si>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</si>
  <si>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</si>
  <si>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</si>
  <si>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</si>
  <si>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</si>
  <si>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</si>
  <si>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</si>
  <si>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</si>
  <si>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</si>
  <si>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</si>
  <si>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</si>
  <si>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</si>
  <si>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</si>
  <si>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</si>
  <si>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</si>
  <si>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</si>
  <si>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</si>
  <si>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</si>
  <si>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</si>
  <si>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</si>
  <si>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</si>
  <si>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</si>
  <si>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</si>
  <si>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</si>
  <si>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</si>
  <si>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</si>
  <si>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</si>
  <si>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</si>
  <si>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</si>
  <si>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</si>
  <si>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</si>
  <si>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</si>
  <si>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</si>
  <si>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</si>
  <si>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</si>
  <si>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</si>
  <si>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</si>
  <si>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</si>
  <si>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</si>
  <si>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</si>
  <si>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</si>
  <si>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</si>
  <si>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</si>
  <si>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</si>
  <si>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</si>
  <si>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</si>
  <si>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</si>
  <si>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</si>
  <si>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</si>
  <si>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</si>
  <si>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</si>
  <si>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</si>
  <si>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</si>
  <si>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</si>
  <si>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</si>
  <si>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</si>
  <si>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</si>
  <si>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</si>
  <si>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</si>
  <si>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</si>
  <si>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</si>
  <si>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</si>
  <si>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</si>
  <si>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</si>
  <si>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</si>
  <si>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</si>
  <si>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</si>
  <si>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</si>
  <si>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</si>
  <si>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</si>
  <si>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</si>
  <si>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</si>
  <si>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</si>
  <si>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</si>
  <si>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</si>
  <si>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</si>
  <si>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</si>
  <si>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</si>
  <si>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</si>
  <si>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</si>
  <si>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</si>
  <si>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</si>
  <si>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</si>
  <si>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</si>
  <si>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</si>
  <si>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</si>
  <si>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</si>
  <si>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</si>
  <si>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</si>
  <si>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</si>
  <si>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</si>
  <si>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</si>
  <si>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</si>
  <si>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</si>
  <si>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</si>
  <si>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</si>
  <si>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</si>
  <si>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</si>
  <si>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</si>
  <si>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</si>
  <si>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</si>
  <si>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</si>
  <si>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</si>
  <si>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</si>
  <si>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</si>
  <si>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</si>
  <si>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</si>
  <si>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</si>
  <si>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</si>
  <si>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</si>
  <si>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</si>
  <si>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</si>
  <si>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</si>
  <si>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</si>
  <si>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</si>
  <si>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</si>
  <si>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</si>
  <si>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</si>
  <si>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</si>
  <si>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</si>
  <si>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</si>
  <si>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</si>
  <si>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</si>
  <si>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</si>
  <si>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</si>
  <si>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</si>
  <si>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</si>
  <si>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</si>
  <si>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</si>
  <si>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</si>
  <si>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</si>
  <si>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</si>
  <si>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</si>
  <si>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</si>
  <si>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</si>
  <si>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</si>
  <si>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</si>
  <si>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</si>
  <si>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</si>
  <si>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</si>
  <si>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</si>
  <si>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</si>
  <si>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</si>
  <si>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</si>
  <si>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</si>
  <si>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</si>
  <si>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</si>
  <si>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</si>
  <si>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</si>
  <si>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</si>
  <si>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</si>
  <si>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</si>
  <si>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</si>
  <si>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</si>
  <si>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</si>
  <si>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</si>
  <si>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</si>
  <si>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</si>
  <si>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</si>
  <si>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</si>
  <si>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</si>
  <si>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</si>
  <si>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</si>
  <si>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</si>
  <si>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</si>
  <si>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</si>
  <si>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</si>
  <si>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</si>
  <si>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</si>
  <si>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</si>
  <si>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</si>
  <si>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</si>
  <si>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</si>
  <si>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</si>
  <si>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</si>
  <si>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</si>
  <si>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</si>
  <si>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</si>
  <si>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</si>
  <si>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</si>
  <si>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</si>
  <si>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</si>
  <si>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</si>
  <si>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</si>
  <si>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</si>
  <si>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</si>
  <si>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</si>
  <si>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</si>
  <si>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</si>
  <si>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</si>
  <si>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</si>
  <si>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</si>
  <si>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</si>
  <si>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</si>
  <si>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</si>
  <si>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</si>
  <si>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</si>
  <si>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</si>
  <si>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</si>
  <si>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</si>
  <si>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</si>
  <si>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</si>
  <si>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</si>
  <si>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</si>
  <si>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</si>
  <si>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</si>
  <si>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</si>
  <si>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</si>
  <si>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</si>
  <si>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</si>
  <si>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</si>
  <si>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</si>
  <si>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</si>
  <si>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</si>
  <si>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</si>
  <si>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</si>
  <si>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</si>
  <si>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</si>
  <si>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</si>
  <si>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</si>
  <si>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</si>
  <si>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</si>
  <si>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</si>
  <si>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</si>
  <si>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</si>
  <si>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</si>
  <si>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</si>
  <si>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</si>
  <si>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</si>
  <si>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</si>
  <si>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</si>
  <si>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</si>
  <si>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</si>
  <si>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</si>
  <si>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</si>
  <si>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</si>
  <si>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</si>
  <si>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</si>
  <si>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</si>
  <si>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</si>
  <si>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</si>
  <si>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</si>
  <si>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</si>
  <si>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</si>
  <si>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</si>
  <si>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</si>
  <si>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</si>
  <si>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</si>
  <si>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</si>
  <si>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</si>
  <si>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</si>
  <si>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</si>
  <si>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</si>
  <si>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</si>
  <si>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</si>
  <si>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</si>
  <si>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</si>
  <si>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</si>
  <si>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</si>
  <si>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</si>
  <si>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</si>
  <si>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</si>
  <si>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</si>
  <si>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</si>
  <si>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</si>
  <si>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</si>
  <si>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</si>
  <si>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</si>
  <si>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</si>
  <si>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</si>
  <si>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</si>
  <si>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</si>
  <si>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</si>
  <si>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</si>
  <si>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</si>
  <si>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</si>
  <si>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</si>
  <si>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</si>
  <si>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</si>
  <si>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</si>
  <si>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</si>
  <si>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</si>
  <si>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</si>
  <si>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</si>
  <si>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</si>
  <si>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</si>
  <si>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</si>
  <si>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</si>
  <si>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</si>
  <si>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</si>
  <si>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</si>
  <si>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</si>
  <si>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</si>
  <si>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</si>
  <si>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</si>
  <si>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</si>
  <si>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</si>
  <si>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</si>
  <si>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</si>
  <si>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</si>
  <si>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</si>
  <si>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</si>
  <si>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</si>
  <si>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</si>
  <si>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</si>
  <si>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</si>
  <si>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</si>
  <si>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</si>
  <si>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</si>
  <si>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</si>
  <si>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</si>
  <si>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</si>
  <si>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</si>
  <si>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</si>
  <si>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</si>
  <si>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</si>
  <si>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</si>
  <si>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</si>
  <si>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</si>
  <si>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</si>
  <si>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</si>
  <si>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</si>
  <si>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</si>
  <si>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</si>
  <si>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</si>
  <si>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</si>
  <si>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</si>
  <si>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</si>
  <si>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</si>
  <si>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</si>
  <si>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</si>
  <si>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</si>
  <si>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</si>
  <si>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</si>
  <si>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</si>
  <si>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</si>
  <si>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</si>
  <si>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</si>
  <si>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</si>
  <si>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</si>
  <si>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</si>
  <si>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</si>
  <si>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</si>
  <si>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</si>
  <si>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</si>
  <si>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</si>
  <si>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</si>
  <si>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</si>
  <si>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</si>
  <si>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</si>
  <si>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</si>
  <si>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</si>
  <si>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</si>
  <si>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</si>
  <si>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</si>
  <si>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</si>
  <si>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</si>
  <si>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</si>
  <si>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</si>
  <si>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</si>
  <si>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</si>
  <si>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</si>
  <si>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</si>
  <si>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</si>
  <si>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</si>
  <si>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</si>
  <si>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</si>
  <si>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</si>
  <si>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</si>
  <si>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</si>
  <si>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</si>
  <si>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</si>
  <si>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</si>
  <si>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</si>
  <si>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</si>
  <si>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</si>
  <si>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</si>
  <si>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</si>
  <si>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</si>
  <si>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</si>
  <si>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</si>
  <si>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</si>
  <si>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</si>
  <si>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</si>
  <si>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</si>
  <si>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</si>
  <si>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</si>
  <si>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</si>
  <si>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</si>
  <si>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</si>
  <si>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</si>
  <si>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</si>
  <si>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</si>
  <si>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</si>
  <si>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</si>
  <si>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</si>
  <si>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</si>
  <si>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</si>
  <si>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</si>
  <si>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</si>
  <si>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</si>
  <si>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</si>
  <si>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</si>
  <si>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</si>
  <si>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</si>
  <si>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</si>
  <si>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</si>
  <si>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</si>
  <si>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</si>
  <si>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</si>
  <si>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</si>
  <si>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</si>
  <si>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</si>
  <si>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</si>
  <si>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</si>
  <si>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</si>
  <si>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</si>
  <si>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</si>
  <si>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</si>
  <si>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</si>
  <si>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</si>
  <si>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</si>
  <si>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</si>
  <si>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</si>
  <si>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</si>
  <si>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</si>
  <si>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</si>
  <si>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</si>
  <si>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</si>
  <si>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</si>
  <si>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</si>
  <si>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</si>
  <si>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</si>
  <si>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</si>
  <si>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</si>
  <si>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</si>
  <si>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</si>
  <si>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</si>
  <si>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</si>
  <si>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</si>
  <si>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</si>
  <si>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</si>
  <si>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</si>
  <si>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</si>
  <si>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</si>
  <si>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</si>
  <si>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</si>
  <si>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</si>
  <si>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</si>
  <si>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</si>
  <si>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</si>
  <si>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</si>
  <si>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</si>
  <si>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</si>
  <si>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</si>
  <si>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</si>
  <si>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</si>
  <si>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</si>
  <si>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</si>
  <si>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</si>
  <si>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</si>
  <si>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</si>
  <si>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</si>
  <si>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</si>
  <si>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</si>
  <si>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</si>
  <si>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</si>
  <si>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</si>
  <si>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</si>
  <si>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</si>
  <si>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</si>
  <si>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</si>
  <si>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</si>
  <si>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</si>
  <si>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</si>
  <si>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</si>
  <si>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</si>
  <si>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</si>
  <si>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</si>
  <si>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</si>
  <si>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</si>
  <si>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</si>
  <si>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</si>
  <si>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</si>
  <si>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</si>
  <si>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</si>
  <si>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</si>
  <si>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</si>
  <si>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</si>
  <si>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</si>
  <si>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</si>
  <si>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</si>
  <si>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</si>
  <si>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</si>
  <si>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</si>
  <si>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</si>
  <si>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</si>
  <si>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</si>
  <si>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</si>
  <si>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</si>
  <si>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</si>
  <si>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</si>
  <si>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</si>
  <si>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</si>
  <si>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</si>
  <si>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</si>
  <si>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</si>
  <si>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</si>
  <si>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</si>
  <si>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</si>
  <si>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</si>
  <si>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</si>
  <si>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</si>
  <si>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</si>
  <si>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</si>
  <si>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</si>
  <si>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</si>
  <si>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</si>
  <si>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</si>
  <si>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</si>
  <si>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</si>
  <si>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</si>
  <si>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</si>
  <si>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</si>
  <si>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</si>
  <si>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</si>
  <si>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</si>
  <si>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</si>
  <si>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</si>
  <si>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</si>
  <si>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</si>
  <si>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</si>
  <si>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</si>
  <si>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</si>
  <si>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</si>
  <si>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</si>
  <si>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</si>
  <si>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</si>
  <si>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</si>
  <si>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</si>
  <si>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</si>
  <si>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</si>
  <si>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</si>
  <si>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</si>
  <si>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</si>
  <si>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</si>
  <si>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</si>
  <si>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</si>
  <si>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</si>
  <si>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</si>
  <si>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</si>
  <si>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</si>
  <si>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</si>
  <si>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</si>
  <si>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</si>
  <si>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</si>
  <si>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</si>
  <si>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</si>
  <si>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</si>
  <si>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</si>
  <si>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</si>
  <si>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</si>
  <si>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</si>
  <si>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</si>
  <si>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</si>
  <si>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</si>
  <si>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</si>
  <si>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</si>
  <si>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</si>
  <si>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</si>
  <si>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</si>
  <si>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</si>
  <si>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</si>
  <si>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</si>
  <si>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</si>
  <si>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</si>
  <si>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</si>
  <si>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</si>
  <si>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</si>
  <si>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</si>
  <si>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</si>
  <si>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</si>
  <si>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</si>
  <si>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</si>
  <si>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</si>
  <si>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</si>
  <si>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</si>
  <si>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</si>
  <si>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</si>
  <si>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</si>
  <si>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</si>
  <si>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</si>
  <si>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</si>
  <si>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</si>
  <si>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</si>
  <si>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</si>
  <si>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</si>
  <si>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</si>
  <si>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</si>
  <si>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</si>
  <si>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</si>
  <si>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</si>
  <si>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</si>
  <si>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</si>
  <si>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</si>
  <si>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</si>
  <si>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</si>
  <si>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</si>
  <si>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</si>
  <si>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</si>
  <si>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</si>
  <si>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</si>
  <si>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</si>
  <si>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</si>
  <si>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</si>
  <si>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</si>
  <si>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</si>
  <si>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</si>
  <si>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</si>
  <si>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</si>
  <si>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</si>
  <si>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</si>
  <si>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</si>
  <si>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</si>
  <si>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</si>
  <si>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</si>
  <si>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</si>
  <si>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</si>
  <si>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</si>
  <si>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</si>
  <si>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</si>
  <si>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</si>
  <si>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</si>
  <si>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</si>
  <si>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</si>
  <si>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</si>
  <si>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</si>
  <si>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</si>
  <si>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</si>
  <si>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</si>
  <si>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</si>
  <si>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</si>
  <si>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</si>
  <si>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</si>
  <si>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</si>
  <si>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</si>
  <si>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</si>
  <si>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</si>
  <si>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</si>
  <si>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</si>
  <si>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</si>
  <si>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</si>
  <si>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</si>
  <si>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</si>
  <si>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</si>
  <si>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</si>
  <si>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</si>
  <si>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</si>
  <si>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</si>
  <si>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</si>
  <si>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</si>
  <si>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</si>
  <si>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</si>
  <si>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</si>
  <si>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</si>
  <si>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</si>
  <si>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</si>
  <si>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</si>
  <si>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</si>
  <si>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</si>
  <si>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</si>
  <si>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</si>
  <si>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</si>
  <si>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</si>
  <si>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</si>
  <si>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</si>
  <si>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</si>
  <si>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</si>
  <si>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</si>
  <si>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</si>
  <si>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</si>
  <si>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</si>
  <si>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</si>
  <si>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</si>
  <si>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</si>
  <si>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</si>
  <si>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</si>
  <si>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</si>
  <si>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</si>
  <si>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</si>
  <si>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</si>
  <si>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</si>
  <si>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</si>
  <si>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</si>
  <si>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</si>
  <si>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</si>
  <si>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</si>
  <si>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</si>
  <si>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</si>
  <si>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</si>
  <si>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</si>
  <si>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</si>
  <si>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</si>
  <si>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</si>
  <si>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</si>
  <si>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</si>
  <si>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</si>
  <si>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</si>
  <si>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</si>
  <si>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</si>
  <si>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</si>
  <si>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</si>
  <si>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</si>
  <si>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</si>
  <si>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</si>
  <si>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</si>
  <si>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</si>
  <si>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</si>
  <si>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</si>
  <si>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</si>
  <si>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</si>
  <si>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</si>
  <si>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</si>
  <si>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</si>
  <si>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</si>
  <si>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</si>
  <si>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</si>
  <si>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</si>
  <si>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</si>
  <si>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</si>
  <si>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</si>
  <si>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</si>
  <si>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</si>
  <si>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</si>
  <si>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</si>
  <si>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</si>
  <si>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</si>
  <si>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</si>
  <si>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</si>
  <si>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</si>
  <si>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</si>
  <si>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</si>
  <si>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</si>
  <si>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</si>
  <si>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</si>
  <si>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</si>
  <si>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</si>
  <si>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</si>
  <si>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</si>
  <si>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</si>
  <si>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</si>
  <si>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</si>
  <si>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</si>
  <si>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</si>
  <si>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</si>
  <si>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</si>
  <si>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</si>
  <si>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</si>
  <si>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</si>
  <si>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</si>
  <si>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</si>
  <si>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</si>
  <si>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</si>
  <si>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</si>
  <si>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</si>
  <si>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</si>
  <si>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</si>
  <si>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</si>
  <si>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</si>
  <si>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</si>
  <si>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</si>
  <si>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</si>
  <si>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</si>
  <si>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</si>
  <si>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</si>
  <si>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</si>
  <si>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</si>
  <si>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</si>
  <si>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</si>
  <si>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</si>
  <si>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</si>
  <si>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</si>
  <si>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</si>
  <si>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</si>
  <si>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</si>
  <si>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</si>
  <si>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</si>
  <si>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</si>
  <si>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</si>
  <si>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</si>
  <si>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</si>
  <si>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</si>
  <si>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</si>
  <si>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</si>
  <si>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</si>
  <si>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</si>
  <si>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</si>
  <si>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</si>
  <si>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</si>
  <si>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</si>
  <si>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</si>
  <si>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</si>
  <si>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</si>
  <si>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</si>
  <si>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</si>
  <si>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</si>
  <si>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</si>
  <si>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</si>
  <si>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</si>
  <si>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</si>
  <si>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</si>
  <si>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</si>
  <si>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</si>
  <si>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</si>
  <si>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</si>
  <si>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</si>
  <si>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</si>
  <si>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</si>
  <si>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</si>
  <si>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</si>
  <si>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</si>
  <si>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</si>
  <si>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</si>
  <si>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</si>
  <si>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</si>
  <si>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</si>
  <si>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</si>
  <si>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</si>
  <si>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</si>
  <si>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</si>
  <si>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</si>
  <si>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</si>
  <si>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</si>
  <si>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</si>
  <si>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</si>
  <si>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</si>
  <si>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</si>
  <si>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</si>
  <si>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</si>
  <si>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</si>
  <si>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</si>
  <si>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</si>
  <si>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</si>
  <si>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</si>
  <si>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</si>
  <si>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</si>
  <si>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</si>
  <si>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</si>
  <si>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</si>
  <si>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</si>
  <si>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</si>
  <si>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</si>
  <si>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</si>
  <si>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</si>
  <si>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</si>
  <si>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</si>
  <si>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</si>
  <si>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</si>
  <si>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</si>
  <si>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</si>
  <si>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</si>
  <si>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</si>
  <si>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</si>
  <si>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</si>
  <si>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</si>
  <si>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</si>
  <si>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</si>
  <si>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</si>
  <si>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</si>
  <si>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</si>
  <si>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</si>
  <si>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</si>
  <si>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</si>
  <si>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</si>
  <si>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</si>
  <si>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</si>
  <si>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</si>
  <si>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</si>
  <si>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</si>
  <si>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</si>
  <si>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</si>
  <si>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</si>
  <si>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</si>
  <si>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</si>
  <si>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</si>
  <si>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</si>
  <si>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</si>
  <si>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</si>
  <si>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</si>
  <si>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</si>
  <si>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</si>
  <si>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</si>
  <si>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</si>
  <si>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</si>
  <si>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</si>
  <si>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</si>
  <si>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</si>
  <si>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</si>
  <si>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</si>
  <si>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</si>
  <si>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</si>
  <si>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</si>
  <si>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</si>
  <si>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</si>
  <si>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</si>
  <si>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</si>
  <si>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</si>
  <si>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</si>
  <si>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</si>
  <si>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</si>
  <si>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</si>
  <si>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</si>
  <si>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</si>
  <si>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</si>
  <si>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</si>
  <si>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</si>
  <si>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</si>
  <si>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</si>
  <si>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</si>
  <si>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</si>
  <si>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</si>
  <si>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</si>
  <si>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</si>
  <si>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</si>
  <si>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</si>
  <si>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</si>
  <si>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</si>
  <si>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</si>
  <si>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</si>
  <si>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</si>
  <si>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</si>
  <si>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</si>
  <si>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</si>
  <si>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</si>
  <si>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</si>
  <si>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</si>
  <si>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</si>
  <si>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</si>
  <si>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</si>
  <si>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</si>
  <si>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</si>
  <si>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</si>
  <si>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</si>
  <si>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</si>
  <si>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</si>
  <si>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</si>
  <si>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</si>
  <si>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</si>
  <si>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</si>
  <si>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</si>
  <si>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</si>
  <si>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</si>
  <si>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</si>
  <si>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</si>
  <si>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</si>
  <si>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</si>
  <si>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</si>
  <si>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</si>
  <si>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</si>
  <si>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</si>
  <si>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</si>
  <si>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</si>
  <si>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</si>
  <si>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</si>
  <si>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</si>
  <si>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</si>
  <si>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</si>
  <si>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</si>
  <si>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</si>
  <si>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</si>
  <si>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</si>
  <si>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</si>
  <si>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</si>
  <si>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</si>
  <si>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</si>
  <si>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</si>
  <si>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</si>
  <si>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</si>
  <si>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</si>
  <si>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</si>
  <si>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</si>
  <si>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</si>
  <si>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</si>
  <si>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</si>
  <si>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</si>
  <si>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</si>
  <si>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</si>
  <si>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</si>
  <si>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</si>
  <si>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</si>
  <si>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</si>
  <si>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</si>
  <si>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</si>
  <si>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</si>
  <si>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</si>
  <si>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</si>
  <si>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</si>
  <si>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</si>
  <si>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</si>
  <si>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</si>
  <si>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</si>
  <si>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</si>
  <si>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</si>
  <si>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</si>
  <si>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</si>
  <si>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</si>
  <si>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</si>
  <si>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</si>
  <si>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</si>
  <si>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</si>
  <si>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</si>
  <si>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</si>
  <si>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</si>
  <si>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</si>
  <si>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</si>
  <si>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</si>
  <si>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</si>
  <si>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</si>
  <si>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</si>
  <si>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</si>
  <si>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</si>
  <si>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</si>
  <si>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</si>
  <si>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</si>
  <si>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</si>
  <si>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</si>
  <si>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</si>
  <si>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</si>
  <si>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</si>
  <si>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</si>
  <si>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</si>
  <si>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</si>
  <si>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</si>
  <si>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</si>
  <si>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</si>
  <si>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</si>
  <si>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</si>
  <si>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</si>
  <si>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</si>
  <si>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</si>
  <si>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</si>
  <si>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</si>
  <si>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</si>
  <si>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</si>
  <si>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</si>
  <si>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</si>
  <si>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</si>
  <si>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</si>
  <si>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</si>
  <si>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</si>
  <si>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</si>
  <si>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</si>
  <si>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</si>
  <si>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</si>
  <si>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</si>
  <si>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</si>
  <si>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</si>
  <si>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</si>
  <si>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</si>
  <si>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</si>
  <si>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</si>
  <si>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</si>
  <si>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</si>
  <si>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</si>
  <si>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</si>
  <si>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</si>
  <si>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</si>
  <si>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</si>
  <si>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</si>
  <si>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</si>
  <si>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</si>
  <si>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</si>
  <si>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</si>
  <si>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</si>
  <si>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</si>
  <si>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</si>
  <si>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</si>
  <si>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</si>
  <si>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</si>
  <si>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</si>
  <si>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</si>
  <si>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</si>
  <si>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</si>
  <si>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</si>
  <si>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</si>
  <si>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</si>
  <si>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</si>
  <si>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</si>
  <si>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</si>
  <si>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</si>
  <si>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</si>
  <si>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</si>
  <si>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</si>
  <si>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</si>
  <si>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</si>
  <si>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</si>
  <si>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</si>
  <si>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</si>
  <si>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</si>
  <si>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</si>
  <si>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</si>
  <si>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</si>
  <si>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</si>
  <si>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</si>
  <si>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</si>
  <si>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</si>
  <si>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</si>
  <si>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</si>
  <si>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</si>
  <si>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</si>
  <si>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</si>
  <si>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</si>
  <si>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</si>
  <si>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</si>
  <si>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</si>
  <si>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</si>
  <si>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</si>
  <si>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</si>
  <si>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</si>
  <si>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</si>
  <si>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</si>
  <si>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</si>
  <si>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</si>
  <si>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</si>
  <si>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</si>
  <si>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</si>
  <si>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</si>
  <si>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</si>
  <si>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</si>
  <si>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</si>
  <si>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</si>
  <si>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</si>
  <si>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</si>
  <si>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</si>
  <si>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</si>
  <si>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</si>
  <si>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</si>
  <si>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</si>
  <si>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</si>
  <si>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</si>
  <si>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</si>
  <si>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</si>
  <si>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</si>
  <si>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</si>
  <si>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</si>
  <si>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</si>
  <si>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</si>
  <si>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</si>
  <si>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</si>
  <si>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</si>
  <si>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</si>
  <si>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</si>
  <si>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</si>
  <si>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</si>
  <si>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</si>
  <si>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</si>
  <si>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</si>
  <si>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</si>
  <si>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</si>
  <si>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</si>
  <si>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</si>
  <si>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</si>
  <si>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</si>
  <si>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</si>
  <si>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</si>
  <si>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</si>
  <si>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</si>
  <si>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</si>
  <si>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</si>
  <si>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</si>
  <si>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</si>
  <si>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</si>
  <si>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</si>
  <si>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</si>
  <si>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</si>
  <si>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</si>
  <si>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</si>
  <si>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</si>
  <si>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</si>
  <si>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</si>
  <si>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</si>
  <si>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</si>
  <si>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</si>
  <si>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</si>
  <si>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</si>
  <si>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</si>
  <si>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</si>
  <si>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</si>
  <si>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</si>
  <si>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</si>
  <si>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</si>
  <si>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</si>
  <si>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</si>
  <si>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</si>
  <si>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</si>
  <si>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</si>
  <si>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</si>
  <si>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</si>
  <si>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</si>
  <si>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</si>
  <si>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</si>
  <si>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</si>
  <si>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</si>
  <si>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</si>
  <si>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</si>
  <si>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</si>
  <si>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</si>
  <si>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</si>
  <si>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</si>
  <si>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</si>
  <si>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</si>
  <si>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</si>
  <si>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</si>
  <si>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</si>
  <si>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</si>
  <si>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</si>
  <si>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</si>
  <si>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</si>
  <si>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</si>
  <si>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</si>
  <si>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</si>
  <si>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</si>
  <si>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</si>
  <si>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</si>
  <si>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</si>
  <si>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</si>
  <si>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</si>
  <si>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</si>
  <si>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</si>
  <si>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</si>
  <si>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</si>
  <si>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</si>
  <si>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</si>
  <si>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</si>
  <si>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</si>
  <si>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</si>
  <si>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</si>
  <si>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</si>
  <si>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</si>
  <si>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</si>
  <si>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</si>
  <si>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</si>
  <si>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</si>
  <si>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</si>
  <si>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</si>
  <si>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</si>
  <si>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</si>
  <si>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</si>
  <si>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</si>
  <si>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</si>
  <si>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</si>
  <si>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</si>
  <si>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</si>
  <si>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</si>
  <si>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</si>
  <si>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</si>
  <si>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</si>
  <si>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</si>
  <si>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</si>
  <si>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</si>
  <si>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</si>
  <si>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</si>
  <si>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</si>
  <si>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</si>
  <si>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</si>
  <si>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</si>
  <si>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</si>
  <si>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</si>
  <si>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</si>
  <si>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</si>
  <si>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</si>
  <si>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</si>
  <si>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</si>
  <si>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</si>
  <si>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</si>
  <si>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</si>
  <si>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</si>
  <si>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</si>
  <si>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</si>
  <si>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</si>
  <si>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</si>
  <si>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</si>
  <si>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</si>
  <si>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</si>
  <si>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</si>
  <si>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</si>
  <si>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</si>
  <si>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</si>
  <si>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</si>
  <si>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</si>
  <si>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</si>
  <si>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</si>
  <si>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</si>
  <si>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</si>
  <si>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</si>
  <si>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</si>
  <si>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</si>
  <si>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</si>
  <si>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</si>
  <si>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</si>
  <si>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</si>
  <si>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</si>
  <si>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</si>
  <si>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</si>
  <si>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</si>
  <si>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</si>
  <si>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</si>
  <si>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</si>
  <si>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</si>
  <si>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</si>
  <si>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</si>
  <si>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</si>
  <si>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</si>
  <si>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</si>
  <si>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</si>
  <si>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</si>
  <si>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</si>
  <si>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</si>
  <si>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</si>
  <si>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</si>
  <si>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</si>
  <si>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</si>
  <si>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</si>
  <si>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</si>
  <si>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</si>
  <si>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</si>
  <si>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</si>
  <si>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</si>
  <si>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</si>
  <si>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</si>
  <si>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</si>
  <si>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</si>
  <si>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</si>
  <si>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</si>
  <si>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</si>
  <si>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</si>
  <si>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</si>
  <si>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</si>
  <si>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</si>
  <si>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</si>
  <si>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</si>
  <si>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</si>
  <si>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</si>
  <si>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</si>
  <si>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</si>
  <si>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</si>
  <si>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</si>
  <si>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</si>
  <si>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</si>
  <si>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</si>
  <si>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</si>
  <si>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</si>
  <si>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</si>
  <si>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</si>
  <si>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</si>
  <si>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</si>
  <si>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</si>
  <si>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</si>
  <si>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</si>
  <si>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</si>
  <si>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</si>
  <si>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</si>
  <si>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</si>
  <si>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</si>
  <si>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</si>
  <si>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</si>
  <si>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</si>
  <si>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</si>
  <si>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</si>
  <si>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</si>
  <si>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</si>
  <si>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</si>
  <si>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</si>
  <si>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</si>
  <si>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</si>
  <si>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</si>
  <si>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</si>
  <si>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</si>
  <si>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</si>
  <si>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</si>
  <si>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</si>
  <si>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</si>
  <si>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</si>
  <si>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</si>
  <si>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</si>
  <si>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</si>
  <si>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</si>
  <si>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</si>
  <si>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</si>
  <si>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</si>
  <si>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</si>
  <si>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</si>
  <si>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</si>
  <si>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</si>
  <si>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</si>
  <si>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</si>
  <si>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</si>
  <si>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</si>
  <si>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</si>
  <si>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</si>
  <si>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</si>
  <si>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</si>
  <si>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</si>
  <si>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</si>
  <si>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</si>
  <si>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</si>
  <si>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</si>
  <si>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</si>
  <si>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</si>
  <si>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</si>
  <si>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</si>
  <si>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</si>
  <si>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</si>
  <si>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</si>
  <si>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</si>
  <si>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</si>
  <si>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</si>
  <si>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</si>
  <si>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</si>
  <si>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</si>
  <si>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</si>
  <si>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</si>
  <si>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</si>
  <si>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</si>
  <si>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</si>
  <si>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</si>
  <si>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</si>
  <si>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</si>
  <si>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</si>
  <si>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</si>
  <si>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</si>
  <si>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</si>
  <si>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</si>
  <si>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</si>
  <si>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</si>
  <si>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</si>
  <si>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</si>
  <si>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</si>
  <si>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</si>
  <si>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</si>
  <si>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</si>
  <si>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</si>
  <si>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</si>
  <si>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</si>
  <si>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</si>
  <si>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</si>
  <si>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</si>
  <si>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</si>
  <si>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</si>
  <si>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</si>
  <si>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</si>
  <si>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</si>
  <si>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</si>
  <si>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</si>
  <si>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</si>
  <si>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</si>
  <si>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</si>
  <si>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</si>
  <si>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</si>
  <si>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</si>
  <si>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</si>
  <si>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</si>
  <si>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</si>
  <si>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</si>
  <si>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</si>
  <si>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</si>
  <si>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</si>
  <si>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</si>
  <si>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</si>
  <si>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</si>
  <si>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</si>
  <si>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</si>
  <si>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</si>
  <si>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</si>
  <si>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</si>
  <si>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</si>
  <si>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</si>
  <si>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</si>
  <si>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</si>
  <si>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</si>
  <si>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</si>
  <si>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</si>
  <si>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</si>
  <si>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</si>
  <si>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</si>
  <si>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</si>
  <si>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</si>
  <si>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</si>
  <si>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</si>
  <si>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</si>
  <si>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</si>
  <si>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</si>
  <si>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</si>
  <si>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</si>
  <si>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</si>
  <si>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</si>
  <si>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</si>
  <si>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</si>
  <si>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</si>
  <si>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</si>
  <si>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</si>
  <si>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</si>
  <si>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</si>
  <si>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</si>
  <si>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</si>
  <si>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</si>
  <si>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</si>
  <si>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</si>
  <si>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</si>
  <si>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</si>
  <si>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</si>
  <si>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</si>
  <si>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</si>
  <si>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</si>
  <si>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</si>
  <si>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</si>
  <si>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</si>
  <si>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</si>
  <si>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</si>
  <si>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</si>
  <si>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</si>
  <si>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</si>
  <si>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</si>
  <si>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</si>
  <si>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</si>
  <si>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</si>
  <si>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</si>
  <si>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</si>
  <si>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</si>
  <si>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</si>
  <si>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</si>
  <si>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</si>
  <si>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</si>
  <si>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</si>
  <si>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</si>
  <si>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</si>
  <si>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</si>
  <si>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</si>
  <si>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</si>
  <si>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</si>
  <si>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</si>
  <si>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</si>
  <si>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</si>
  <si>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</si>
  <si>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</si>
  <si>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</si>
  <si>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</si>
  <si>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</si>
  <si>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</si>
  <si>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</si>
  <si>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</si>
  <si>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</si>
  <si>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</si>
  <si>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</si>
  <si>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</si>
  <si>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</si>
  <si>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</si>
  <si>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</si>
  <si>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</si>
  <si>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</si>
  <si>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</si>
  <si>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</si>
  <si>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</si>
  <si>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</si>
  <si>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</si>
  <si>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</si>
  <si>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</si>
  <si>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</si>
  <si>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</si>
  <si>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</si>
  <si>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</si>
  <si>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</si>
  <si>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</si>
  <si>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</si>
  <si>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</si>
  <si>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</si>
  <si>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</si>
  <si>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</si>
  <si>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</si>
  <si>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</si>
  <si>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</si>
  <si>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</si>
  <si>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</si>
  <si>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</si>
  <si>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</si>
  <si>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</si>
  <si>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</si>
  <si>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</si>
  <si>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</si>
  <si>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</si>
  <si>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</si>
  <si>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</si>
  <si>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</si>
  <si>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</si>
  <si>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</si>
  <si>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</si>
  <si>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</si>
  <si>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</si>
  <si>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</si>
  <si>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</si>
  <si>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</si>
  <si>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</si>
  <si>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</si>
  <si>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</si>
  <si>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</si>
  <si>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</si>
  <si>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</si>
  <si>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</si>
  <si>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</si>
  <si>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</si>
  <si>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</si>
  <si>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</si>
  <si>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</si>
  <si>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</si>
  <si>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</si>
  <si>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</si>
  <si>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</si>
  <si>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</si>
  <si>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</si>
  <si>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</si>
  <si>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</si>
  <si>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</si>
  <si>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</si>
  <si>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</si>
  <si>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</si>
  <si>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</si>
  <si>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</si>
  <si>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</si>
  <si>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</si>
  <si>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</si>
  <si>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</si>
  <si>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</si>
  <si>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</si>
  <si>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</si>
  <si>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</si>
  <si>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</si>
  <si>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</si>
  <si>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</si>
  <si>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</si>
  <si>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</si>
  <si>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</si>
  <si>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</si>
  <si>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</si>
  <si>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</si>
  <si>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</si>
  <si>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</si>
  <si>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</si>
  <si>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</si>
  <si>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</si>
  <si>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</si>
  <si>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</si>
  <si>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</si>
  <si>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</si>
  <si>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</si>
  <si>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</si>
  <si>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</si>
  <si>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</si>
  <si>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</si>
  <si>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</si>
  <si>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</si>
  <si>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</si>
  <si>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</si>
  <si>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</si>
  <si>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</si>
  <si>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</si>
  <si>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</si>
  <si>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</si>
  <si>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</si>
  <si>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</si>
  <si>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</si>
  <si>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</si>
  <si>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</si>
  <si>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</si>
  <si>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</si>
  <si>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</si>
  <si>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</si>
  <si>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</si>
  <si>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</si>
  <si>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</si>
  <si>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</si>
  <si>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</si>
  <si>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</si>
  <si>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</si>
  <si>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</si>
  <si>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</si>
  <si>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</si>
  <si>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</si>
  <si>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</si>
  <si>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</si>
  <si>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</si>
  <si>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</si>
  <si>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</si>
  <si>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</si>
  <si>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</si>
  <si>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</si>
  <si>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</si>
  <si>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</si>
  <si>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</si>
  <si>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</si>
  <si>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</si>
  <si>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</si>
  <si>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</si>
  <si>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</si>
  <si>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</si>
  <si>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</si>
  <si>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</si>
  <si>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</si>
  <si>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</si>
  <si>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</si>
  <si>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</si>
  <si>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</si>
  <si>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</si>
  <si>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</si>
  <si>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</si>
  <si>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</si>
  <si>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</si>
  <si>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</si>
  <si>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</si>
  <si>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</si>
  <si>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</si>
  <si>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</si>
  <si>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</si>
  <si>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</si>
  <si>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</si>
  <si>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</si>
  <si>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</si>
  <si>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</si>
  <si>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</si>
  <si>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</si>
  <si>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</si>
  <si>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</si>
  <si>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</si>
  <si>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</si>
  <si>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</si>
  <si>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</si>
  <si>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</si>
  <si>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</si>
  <si>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</si>
  <si>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</si>
  <si>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</si>
  <si>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</si>
  <si>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</si>
  <si>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</si>
  <si>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</si>
  <si>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</si>
  <si>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</si>
  <si>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</si>
  <si>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</si>
  <si>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</si>
  <si>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</si>
  <si>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</si>
  <si>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</si>
  <si>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</si>
  <si>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</si>
  <si>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</si>
  <si>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</si>
  <si>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</si>
  <si>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</si>
  <si>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</si>
  <si>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</si>
  <si>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</si>
  <si>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</si>
  <si>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</si>
  <si>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</si>
  <si>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</si>
  <si>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</si>
  <si>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</si>
  <si>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</si>
  <si>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</si>
  <si>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</si>
  <si>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</si>
  <si>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</si>
  <si>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</si>
  <si>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</si>
  <si>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</si>
  <si>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</si>
  <si>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</si>
  <si>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</si>
  <si>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</si>
  <si>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</si>
  <si>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</si>
  <si>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</si>
  <si>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</si>
  <si>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</si>
  <si>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</si>
  <si>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</si>
  <si>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</si>
  <si>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</si>
  <si>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</si>
  <si>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</si>
  <si>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</si>
  <si>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</si>
  <si>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</si>
  <si>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</si>
  <si>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</si>
  <si>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</si>
  <si>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</si>
  <si>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</si>
  <si>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</si>
  <si>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</si>
  <si>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</si>
  <si>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</si>
  <si>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</si>
  <si>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</si>
  <si>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</si>
  <si>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</si>
  <si>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</si>
  <si>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</si>
  <si>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</si>
  <si>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</si>
  <si>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</si>
  <si>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</si>
  <si>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</si>
  <si>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</si>
  <si>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</si>
  <si>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</si>
  <si>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</si>
  <si>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</si>
  <si>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</si>
  <si>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</si>
  <si>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</si>
  <si>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</si>
  <si>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</si>
  <si>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</si>
  <si>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</si>
  <si>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</si>
  <si>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</si>
  <si>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</si>
  <si>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</si>
  <si>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</si>
  <si>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</si>
  <si>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</si>
  <si>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</si>
  <si>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</si>
  <si>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</si>
  <si>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</si>
  <si>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</si>
  <si>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</si>
  <si>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</si>
  <si>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</si>
  <si>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</si>
  <si>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</si>
  <si>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</si>
  <si>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</si>
  <si>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</si>
  <si>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</si>
  <si>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</si>
  <si>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</si>
  <si>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</si>
  <si>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</si>
  <si>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</si>
  <si>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</si>
  <si>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</si>
  <si>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</si>
  <si>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</si>
  <si>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</si>
  <si>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</si>
  <si>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</si>
  <si>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</si>
  <si>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</si>
  <si>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</si>
  <si>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</si>
  <si>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</si>
  <si>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</si>
  <si>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</si>
  <si>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</si>
  <si>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</si>
  <si>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</si>
  <si>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</si>
  <si>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</si>
  <si>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</si>
  <si>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</si>
  <si>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</si>
  <si>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</si>
  <si>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</si>
  <si>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</si>
  <si>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</si>
  <si>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</si>
  <si>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</si>
  <si>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</si>
  <si>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</si>
  <si>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</si>
  <si>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</si>
  <si>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</si>
  <si>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</si>
  <si>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</si>
  <si>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</si>
  <si>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</si>
  <si>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</si>
  <si>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</si>
  <si>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</si>
  <si>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</si>
  <si>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</si>
  <si>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</si>
  <si>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</si>
  <si>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</si>
  <si>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</si>
  <si>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</si>
  <si>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</si>
  <si>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</si>
  <si>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</si>
  <si>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</si>
  <si>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</si>
  <si>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</si>
  <si>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</si>
  <si>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</si>
  <si>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</si>
  <si>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</si>
  <si>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</si>
  <si>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</si>
  <si>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</si>
  <si>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</si>
  <si>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</si>
  <si>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</si>
  <si>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</si>
  <si>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</si>
  <si>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</si>
  <si>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</si>
  <si>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</si>
  <si>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</si>
  <si>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</si>
  <si>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</si>
  <si>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</si>
  <si>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</si>
  <si>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</si>
  <si>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</si>
  <si>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</si>
  <si>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</si>
  <si>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</si>
  <si>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</si>
  <si>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</si>
  <si>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</si>
  <si>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</si>
  <si>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</si>
  <si>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</si>
  <si>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</si>
  <si>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</si>
  <si>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</si>
  <si>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</si>
  <si>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</si>
  <si>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</si>
  <si>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</si>
  <si>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</si>
  <si>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</si>
  <si>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</si>
  <si>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</si>
  <si>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</si>
  <si>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</si>
  <si>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</si>
  <si>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</si>
  <si>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</si>
  <si>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</si>
  <si>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</si>
  <si>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</si>
  <si>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</si>
  <si>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</si>
  <si>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</si>
  <si>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</si>
  <si>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</si>
  <si>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</si>
  <si>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</si>
  <si>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</si>
  <si>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</si>
  <si>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</si>
  <si>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</si>
  <si>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</si>
  <si>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</si>
  <si>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</si>
  <si>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</si>
  <si>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</si>
  <si>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</si>
  <si>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</si>
  <si>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</si>
  <si>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</si>
  <si>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</si>
  <si>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</si>
  <si>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</si>
  <si>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</si>
  <si>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</si>
  <si>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</si>
  <si>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</si>
  <si>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</si>
  <si>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</si>
  <si>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</si>
  <si>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</si>
  <si>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</si>
  <si>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</si>
  <si>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</si>
  <si>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</si>
  <si>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</si>
  <si>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</si>
  <si>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</si>
  <si>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</si>
  <si>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</si>
  <si>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</si>
  <si>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</si>
  <si>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</si>
  <si>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</si>
  <si>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</si>
  <si>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</si>
  <si>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</si>
  <si>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</si>
  <si>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</si>
  <si>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</si>
  <si>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</si>
  <si>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</si>
  <si>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</si>
  <si>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</si>
  <si>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</si>
  <si>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</si>
  <si>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</si>
  <si>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</si>
  <si>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</si>
  <si>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</si>
  <si>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</si>
  <si>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</si>
  <si>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</si>
  <si>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</si>
  <si>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</si>
  <si>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</si>
  <si>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</si>
  <si>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</si>
  <si>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</si>
  <si>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</si>
  <si>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</si>
  <si>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</si>
  <si>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</si>
  <si>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</si>
  <si>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</si>
  <si>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</si>
  <si>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</si>
  <si>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</si>
  <si>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</si>
  <si>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</si>
  <si>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</si>
  <si>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</si>
  <si>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</si>
  <si>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</si>
  <si>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</si>
  <si>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</si>
  <si>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</si>
  <si>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</si>
  <si>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</si>
  <si>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</si>
  <si>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</si>
  <si>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</si>
  <si>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</si>
  <si>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</si>
  <si>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</si>
  <si>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</si>
  <si>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</si>
  <si>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</si>
  <si>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</si>
  <si>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</si>
  <si>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</si>
  <si>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</si>
  <si>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</si>
  <si>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</si>
  <si>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</si>
  <si>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</si>
  <si>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</si>
  <si>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</si>
  <si>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</si>
  <si>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</si>
  <si>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</si>
  <si>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</si>
  <si>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</si>
  <si>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</si>
  <si>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</si>
  <si>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</si>
  <si>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</si>
  <si>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</si>
  <si>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</si>
  <si>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</si>
  <si>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</si>
  <si>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</si>
  <si>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</si>
  <si>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</si>
  <si>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</si>
  <si>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</si>
  <si>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</si>
  <si>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</si>
  <si>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</si>
  <si>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</si>
  <si>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</si>
  <si>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</si>
  <si>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</si>
  <si>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</si>
  <si>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</si>
  <si>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</si>
  <si>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</si>
  <si>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</si>
  <si>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</si>
  <si>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</si>
  <si>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</si>
  <si>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</si>
  <si>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</si>
  <si>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</si>
  <si>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</si>
  <si>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</si>
  <si>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</si>
  <si>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</si>
  <si>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</si>
  <si>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</si>
  <si>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</si>
  <si>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</si>
  <si>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</si>
  <si>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</si>
  <si>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</si>
  <si>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</si>
  <si>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</si>
  <si>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</si>
  <si>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</si>
  <si>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</si>
  <si>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</si>
  <si>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</si>
  <si>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</si>
  <si>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</si>
  <si>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</si>
  <si>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</si>
  <si>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</si>
  <si>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</si>
  <si>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</si>
  <si>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</si>
  <si>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</si>
  <si>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</si>
  <si>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</si>
  <si>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</si>
  <si>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</si>
  <si>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</si>
  <si>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</si>
  <si>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</si>
  <si>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</si>
  <si>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</si>
  <si>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</si>
  <si>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</si>
  <si>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</si>
  <si>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</si>
  <si>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</si>
  <si>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</si>
  <si>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</si>
  <si>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</si>
  <si>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</si>
  <si>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</si>
  <si>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</si>
  <si>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</si>
  <si>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</si>
  <si>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</si>
  <si>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</si>
  <si>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</si>
  <si>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</si>
  <si>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</si>
  <si>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</si>
  <si>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</si>
  <si>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</si>
  <si>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</si>
  <si>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</si>
  <si>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</si>
  <si>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</si>
  <si>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</si>
  <si>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</si>
  <si>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</si>
  <si>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</si>
  <si>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</si>
  <si>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</si>
  <si>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</si>
  <si>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</si>
  <si>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</si>
  <si>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</si>
  <si>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</si>
  <si>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</si>
  <si>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</si>
  <si>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</si>
  <si>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</si>
  <si>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</si>
  <si>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</si>
  <si>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</si>
  <si>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</si>
  <si>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</si>
  <si>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</si>
  <si>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</si>
  <si>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</si>
  <si>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</si>
  <si>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</si>
  <si>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</si>
  <si>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</si>
  <si>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</si>
  <si>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</si>
  <si>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</si>
  <si>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</si>
  <si>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</si>
  <si>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</si>
  <si>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</si>
  <si>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</si>
  <si>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</si>
  <si>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</si>
  <si>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</si>
  <si>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</si>
  <si>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</si>
  <si>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</si>
  <si>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</si>
  <si>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</si>
  <si>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</si>
  <si>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</si>
  <si>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</si>
  <si>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</si>
  <si>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</si>
  <si>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</si>
  <si>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</si>
  <si>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</si>
  <si>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</si>
  <si>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</si>
  <si>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</si>
  <si>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</si>
  <si>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</si>
  <si>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</si>
  <si>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</si>
  <si>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</si>
  <si>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</si>
  <si>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</si>
  <si>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</si>
  <si>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</si>
  <si>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</si>
  <si>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</si>
  <si>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</si>
  <si>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</si>
  <si>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</si>
  <si>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</si>
  <si>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</si>
  <si>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</si>
  <si>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</si>
  <si>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</si>
  <si>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</si>
  <si>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</si>
  <si>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</si>
  <si>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</si>
  <si>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</si>
  <si>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</si>
  <si>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</si>
  <si>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</si>
  <si>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</si>
  <si>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</si>
  <si>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</si>
  <si>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</si>
  <si>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</si>
  <si>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</si>
  <si>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</si>
  <si>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</si>
  <si>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</si>
  <si>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</si>
  <si>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</si>
  <si>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</si>
  <si>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</si>
  <si>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</si>
  <si>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</si>
  <si>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</si>
  <si>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</si>
  <si>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</si>
  <si>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</si>
  <si>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</si>
  <si>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</si>
  <si>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</si>
  <si>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</si>
  <si>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</si>
  <si>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</si>
  <si>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</si>
  <si>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</si>
  <si>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</si>
  <si>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</si>
  <si>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</si>
  <si>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</si>
  <si>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</si>
  <si>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</si>
  <si>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</si>
  <si>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</si>
  <si>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</si>
  <si>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</si>
  <si>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</si>
  <si>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</si>
  <si>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</si>
  <si>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</si>
  <si>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</si>
  <si>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</si>
  <si>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</si>
  <si>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</si>
  <si>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</si>
  <si>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</si>
  <si>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</si>
  <si>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</si>
  <si>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</si>
  <si>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</si>
  <si>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</si>
  <si>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</si>
  <si>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</si>
  <si>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</si>
  <si>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</si>
  <si>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</si>
  <si>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</si>
  <si>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</si>
  <si>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</si>
  <si>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</si>
  <si>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</si>
  <si>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</si>
  <si>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</si>
  <si>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</si>
  <si>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</si>
  <si>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</si>
  <si>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</si>
  <si>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</si>
  <si>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</si>
  <si>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</si>
  <si>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</si>
  <si>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</si>
  <si>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</si>
  <si>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</si>
  <si>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</si>
  <si>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</si>
  <si>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</si>
  <si>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</si>
  <si>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</si>
  <si>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</si>
  <si>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</si>
  <si>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</si>
  <si>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</si>
  <si>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</si>
  <si>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</si>
  <si>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</si>
  <si>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</si>
  <si>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</si>
  <si>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</si>
  <si>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</si>
  <si>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</si>
  <si>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</si>
  <si>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</si>
  <si>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</si>
  <si>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</si>
  <si>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</si>
  <si>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</si>
  <si>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</si>
  <si>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</si>
  <si>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</si>
  <si>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</si>
  <si>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</si>
  <si>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</si>
  <si>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</si>
  <si>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</si>
  <si>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</si>
  <si>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</si>
  <si>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</si>
  <si>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</si>
  <si>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</si>
  <si>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</si>
  <si>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</si>
  <si>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</si>
  <si>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</si>
  <si>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</si>
  <si>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</si>
  <si>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</si>
  <si>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</si>
  <si>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</si>
  <si>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</si>
  <si>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</si>
  <si>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</si>
  <si>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</si>
  <si>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</si>
  <si>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</si>
  <si>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</si>
  <si>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</si>
  <si>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</si>
  <si>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</si>
  <si>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</si>
  <si>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</si>
  <si>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</si>
  <si>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</si>
  <si>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</si>
  <si>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</si>
  <si>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</si>
  <si>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</si>
  <si>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</si>
  <si>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</si>
  <si>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</si>
  <si>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</si>
  <si>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</si>
  <si>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</si>
  <si>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</si>
  <si>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</si>
  <si>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</si>
  <si>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</si>
  <si>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</si>
  <si>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</si>
  <si>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</si>
  <si>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</si>
  <si>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</si>
  <si>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</si>
  <si>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</si>
  <si>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</si>
  <si>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</si>
  <si>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</si>
  <si>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</si>
  <si>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</si>
  <si>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</si>
  <si>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</si>
  <si>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</si>
  <si>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</si>
  <si>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</si>
  <si>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</si>
  <si>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</si>
  <si>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</si>
  <si>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</si>
  <si>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</si>
  <si>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</si>
  <si>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</si>
  <si>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</si>
  <si>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</si>
  <si>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</si>
  <si>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</si>
  <si>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</si>
  <si>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</si>
  <si>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</si>
  <si>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</si>
  <si>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</si>
  <si>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</si>
  <si>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</si>
  <si>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</si>
  <si>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</si>
  <si>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</si>
  <si>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</si>
  <si>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</si>
  <si>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</si>
  <si>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</si>
  <si>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</si>
  <si>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</si>
  <si>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</si>
  <si>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</si>
  <si>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</si>
  <si>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</si>
  <si>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</si>
  <si>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</si>
  <si>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</si>
  <si>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</si>
  <si>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</si>
  <si>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</si>
  <si>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</si>
  <si>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</si>
  <si>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</si>
  <si>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</si>
  <si>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</si>
  <si>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</si>
  <si>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</si>
  <si>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</si>
  <si>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</si>
  <si>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</si>
  <si>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</si>
  <si>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</si>
  <si>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</si>
  <si>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</si>
  <si>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</si>
  <si>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</si>
  <si>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</si>
  <si>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</si>
  <si>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</si>
  <si>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</si>
  <si>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</si>
  <si>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</si>
  <si>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</si>
  <si>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</si>
  <si>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</si>
  <si>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</si>
  <si>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</si>
  <si>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</si>
  <si>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</si>
  <si>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</si>
  <si>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</si>
  <si>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</si>
  <si>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</si>
  <si>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</si>
  <si>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</si>
  <si>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</si>
  <si>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</si>
  <si>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</si>
  <si>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</si>
  <si>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</si>
  <si>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</si>
  <si>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</si>
  <si>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</si>
  <si>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</si>
  <si>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</si>
  <si>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</si>
  <si>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</si>
  <si>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</si>
  <si>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</si>
  <si>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</si>
  <si>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</si>
  <si>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</si>
  <si>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</si>
  <si>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</si>
  <si>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</si>
  <si>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</si>
  <si>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</si>
  <si>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</si>
  <si>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</si>
  <si>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</si>
  <si>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</si>
  <si>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</si>
  <si>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</si>
  <si>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</si>
  <si>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</si>
  <si>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</si>
  <si>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</si>
  <si>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</si>
  <si>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</si>
  <si>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</si>
  <si>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</si>
  <si>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</si>
  <si>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</si>
  <si>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</si>
  <si>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</si>
  <si>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</si>
  <si>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</si>
  <si>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</si>
  <si>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</si>
  <si>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</si>
  <si>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</si>
  <si>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</si>
  <si>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</si>
  <si>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</si>
  <si>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</si>
  <si>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</si>
  <si>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</si>
  <si>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</si>
  <si>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</si>
  <si>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</si>
  <si>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</si>
  <si>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</si>
  <si>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</si>
  <si>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</si>
  <si>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</si>
  <si>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</si>
  <si>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</si>
  <si>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</si>
  <si>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</si>
  <si>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</si>
  <si>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</si>
  <si>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</si>
  <si>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</si>
  <si>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</si>
  <si>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</si>
  <si>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</si>
  <si>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</si>
  <si>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</si>
  <si>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</si>
  <si>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</si>
  <si>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</si>
  <si>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</si>
  <si>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</si>
  <si>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</si>
  <si>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</si>
  <si>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</si>
  <si>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</si>
  <si>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</si>
  <si>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</si>
  <si>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</si>
  <si>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</si>
  <si>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</si>
  <si>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</si>
  <si>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</si>
  <si>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</si>
  <si>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</si>
  <si>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</si>
  <si>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</si>
  <si>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</si>
  <si>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</si>
  <si>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</si>
  <si>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</si>
  <si>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</si>
  <si>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</si>
  <si>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</si>
  <si>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</si>
  <si>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</si>
  <si>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</si>
  <si>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</si>
  <si>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</si>
  <si>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</si>
  <si>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</si>
  <si>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</si>
  <si>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</si>
  <si>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</si>
  <si>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</si>
  <si>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</si>
  <si>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</si>
  <si>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</si>
  <si>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</si>
  <si>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</si>
  <si>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</si>
  <si>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</si>
  <si>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</si>
  <si>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</si>
  <si>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</si>
  <si>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</si>
  <si>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</si>
  <si>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</si>
  <si>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</si>
  <si>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</si>
  <si>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</si>
  <si>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</si>
  <si>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</si>
  <si>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</si>
  <si>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</si>
  <si>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</si>
  <si>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</si>
  <si>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</si>
  <si>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</si>
  <si>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</si>
  <si>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</si>
  <si>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</si>
  <si>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</si>
  <si>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</si>
  <si>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</si>
  <si>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</si>
  <si>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</si>
  <si>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</si>
  <si>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</si>
  <si>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</si>
  <si>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</si>
  <si>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</si>
  <si>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</si>
  <si>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</si>
  <si>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</si>
  <si>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</si>
  <si>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</si>
  <si>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</si>
  <si>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</si>
  <si>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</si>
  <si>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</si>
  <si>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</si>
  <si>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</si>
  <si>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</si>
  <si>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</si>
  <si>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</si>
  <si>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</si>
  <si>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</si>
  <si>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</si>
  <si>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</si>
  <si>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</si>
  <si>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</si>
  <si>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</si>
  <si>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</si>
  <si>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</si>
  <si>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</si>
  <si>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</si>
  <si>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</si>
  <si>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</si>
  <si>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</si>
  <si>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</si>
  <si>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</si>
  <si>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</si>
  <si>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</si>
  <si>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</si>
  <si>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</si>
  <si>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</si>
  <si>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</si>
  <si>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</si>
  <si>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</si>
  <si>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</si>
  <si>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</si>
  <si>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</si>
  <si>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</si>
  <si>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</si>
  <si>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</si>
  <si>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</si>
  <si>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</si>
  <si>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</si>
  <si>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</si>
  <si>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</si>
  <si>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</si>
  <si>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</si>
  <si>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</si>
  <si>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</si>
  <si>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</si>
  <si>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</si>
  <si>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</si>
  <si>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</si>
  <si>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</si>
  <si>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</si>
  <si>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</si>
  <si>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</si>
  <si>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</si>
  <si>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</si>
  <si>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</si>
  <si>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</si>
  <si>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</si>
  <si>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</si>
  <si>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</si>
  <si>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</si>
  <si>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</si>
  <si>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</si>
  <si>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</si>
  <si>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</si>
  <si>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</si>
  <si>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</si>
  <si>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</si>
  <si>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</si>
  <si>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</si>
  <si>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</si>
  <si>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</si>
  <si>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</si>
  <si>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</si>
  <si>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</si>
  <si>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</si>
  <si>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</si>
  <si>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</si>
  <si>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</si>
  <si>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</si>
  <si>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</si>
  <si>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</si>
  <si>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</si>
  <si>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</si>
  <si>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</si>
  <si>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</si>
  <si>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</si>
  <si>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</si>
  <si>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</si>
  <si>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</si>
  <si>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</si>
  <si>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</si>
  <si>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</si>
  <si>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</si>
  <si>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</si>
  <si>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</si>
  <si>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</si>
  <si>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</si>
  <si>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</si>
  <si>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</si>
  <si>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</si>
  <si>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</si>
  <si>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</si>
  <si>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</si>
  <si>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</si>
  <si>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</si>
  <si>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</si>
  <si>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</si>
  <si>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</si>
  <si>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</si>
  <si>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</si>
  <si>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</si>
  <si>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</si>
  <si>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</si>
  <si>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</si>
  <si>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</si>
  <si>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</si>
  <si>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</si>
  <si>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</si>
  <si>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</si>
  <si>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</si>
  <si>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</si>
  <si>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</si>
  <si>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</si>
  <si>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</si>
  <si>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</si>
  <si>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</si>
  <si>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</si>
  <si>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</si>
  <si>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</si>
  <si>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</si>
  <si>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</si>
  <si>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</si>
  <si>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</si>
  <si>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</si>
  <si>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</si>
  <si>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</si>
  <si>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</si>
  <si>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</si>
  <si>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</si>
  <si>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</si>
  <si>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</si>
  <si>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</si>
  <si>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</si>
  <si>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</si>
  <si>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</si>
  <si>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</si>
  <si>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</si>
  <si>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</si>
  <si>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</si>
  <si>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</si>
  <si>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</si>
  <si>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</si>
  <si>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</si>
  <si>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</si>
  <si>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</si>
  <si>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</si>
  <si>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</si>
  <si>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</si>
  <si>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</si>
  <si>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</si>
  <si>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</si>
  <si>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</si>
  <si>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</si>
  <si>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</si>
  <si>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</si>
  <si>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</si>
  <si>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</si>
  <si>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</si>
  <si>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</si>
  <si>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</si>
  <si>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</si>
  <si>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</si>
  <si>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</si>
  <si>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</si>
  <si>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</si>
  <si>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</si>
  <si>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</si>
  <si>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</si>
  <si>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</si>
  <si>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</si>
  <si>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</si>
  <si>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</si>
  <si>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</si>
  <si>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</si>
  <si>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</si>
  <si>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</si>
  <si>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</si>
  <si>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</si>
  <si>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</si>
  <si>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</si>
  <si>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</si>
  <si>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</si>
  <si>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</si>
  <si>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</si>
  <si>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</si>
  <si>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</si>
  <si>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</si>
  <si>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</si>
  <si>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</si>
  <si>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</si>
  <si>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</si>
  <si>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</si>
  <si>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</si>
  <si>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</si>
  <si>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</si>
  <si>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</si>
  <si>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</si>
  <si>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</si>
  <si>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</si>
  <si>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</si>
  <si>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</si>
  <si>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</si>
  <si>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</si>
  <si>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</si>
  <si>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</si>
  <si>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</si>
  <si>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</si>
  <si>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</si>
  <si>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</si>
  <si>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</si>
  <si>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</si>
  <si>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</si>
  <si>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</si>
  <si>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</si>
  <si>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</si>
  <si>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</si>
  <si>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</si>
  <si>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</si>
  <si>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</si>
  <si>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</si>
  <si>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</si>
  <si>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</si>
  <si>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</si>
  <si>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</si>
  <si>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</si>
  <si>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</si>
  <si>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</si>
  <si>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</si>
  <si>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</si>
  <si>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</si>
  <si>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</si>
  <si>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</si>
  <si>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</si>
  <si>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</si>
  <si>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</si>
  <si>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</si>
  <si>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</si>
  <si>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</si>
  <si>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</si>
  <si>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</si>
  <si>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</si>
  <si>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</si>
  <si>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</si>
  <si>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</si>
  <si>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</si>
  <si>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</si>
  <si>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</si>
  <si>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</si>
  <si>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</si>
  <si>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</si>
  <si>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</si>
  <si>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</si>
  <si>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</si>
  <si>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</si>
  <si>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</si>
  <si>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</si>
  <si>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</si>
  <si>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</si>
  <si>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</si>
  <si>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</si>
  <si>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</si>
  <si>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</si>
  <si>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</si>
  <si>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</si>
  <si>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</si>
  <si>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</si>
  <si>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</si>
  <si>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</si>
  <si>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</si>
  <si>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</si>
  <si>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</si>
  <si>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</si>
  <si>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</si>
  <si>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</si>
  <si>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</si>
  <si>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</si>
  <si>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</si>
  <si>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</si>
  <si>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</si>
  <si>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</si>
  <si>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</si>
  <si>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</si>
  <si>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</si>
  <si>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</si>
  <si>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</si>
  <si>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</si>
  <si>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</si>
  <si>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</si>
  <si>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</si>
  <si>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</si>
  <si>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</si>
  <si>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</si>
  <si>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</si>
  <si>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</si>
  <si>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</si>
  <si>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</si>
  <si>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</si>
  <si>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</si>
  <si>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</si>
  <si>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</si>
  <si>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</si>
  <si>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</si>
  <si>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</si>
  <si>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</si>
  <si>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</si>
  <si>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</si>
  <si>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</si>
  <si>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</si>
  <si>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</si>
  <si>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</si>
  <si>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</si>
  <si>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</si>
  <si>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</si>
  <si>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</si>
  <si>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</si>
  <si>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</si>
  <si>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</si>
  <si>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</si>
  <si>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</si>
  <si>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</si>
  <si>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</si>
  <si>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</si>
  <si>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</si>
  <si>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</si>
  <si>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</si>
  <si>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</si>
  <si>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</si>
  <si>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</si>
  <si>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</si>
  <si>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</si>
  <si>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</si>
  <si>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</si>
  <si>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</si>
  <si>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</si>
  <si>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</si>
  <si>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</si>
  <si>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</si>
  <si>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</si>
  <si>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</si>
  <si>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</si>
  <si>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</si>
  <si>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</si>
  <si>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</si>
  <si>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</si>
  <si>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</si>
  <si>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</si>
  <si>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</si>
  <si>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</si>
  <si>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</si>
  <si>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</si>
  <si>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</si>
  <si>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</si>
  <si>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</si>
  <si>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</si>
  <si>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</si>
  <si>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</si>
  <si>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</si>
  <si>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</si>
  <si>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</si>
  <si>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</si>
  <si>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</si>
  <si>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</si>
  <si>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</si>
  <si>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</si>
  <si>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</si>
  <si>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</si>
  <si>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</si>
  <si>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</si>
  <si>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</si>
  <si>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</si>
  <si>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</si>
  <si>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</si>
  <si>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</si>
  <si>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</si>
  <si>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</si>
  <si>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</si>
  <si>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</si>
  <si>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</si>
  <si>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</si>
  <si>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</si>
  <si>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</si>
  <si>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</si>
  <si>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</si>
  <si>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</si>
  <si>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</si>
  <si>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</si>
  <si>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</si>
  <si>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</si>
  <si>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</si>
  <si>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</si>
  <si>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</si>
  <si>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</si>
  <si>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</si>
  <si>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</si>
  <si>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</si>
  <si>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</si>
  <si>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</si>
  <si>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</si>
  <si>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</si>
  <si>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</si>
  <si>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</si>
  <si>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</si>
  <si>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</si>
  <si>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</si>
  <si>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</si>
  <si>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</si>
  <si>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</si>
  <si>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</si>
  <si>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</si>
  <si>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</si>
  <si>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</si>
  <si>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</si>
  <si>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</si>
  <si>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</si>
  <si>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</si>
  <si>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</si>
  <si>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</si>
  <si>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</si>
  <si>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</si>
  <si>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</si>
  <si>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</si>
  <si>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</si>
  <si>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</si>
  <si>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</si>
  <si>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</si>
  <si>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</si>
  <si>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</si>
  <si>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</si>
  <si>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</si>
  <si>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</si>
  <si>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</si>
  <si>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</si>
  <si>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</si>
  <si>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</si>
  <si>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</si>
  <si>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</si>
  <si>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</si>
  <si>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</si>
  <si>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</si>
  <si>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</si>
  <si>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</si>
  <si>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</si>
  <si>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</si>
  <si>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</si>
  <si>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</si>
  <si>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</si>
  <si>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</si>
  <si>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</si>
  <si>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</si>
  <si>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</si>
  <si>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</si>
  <si>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</si>
  <si>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</si>
  <si>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</si>
  <si>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</si>
  <si>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</si>
  <si>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</si>
  <si>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</si>
  <si>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</si>
  <si>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</si>
  <si>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</si>
  <si>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</si>
  <si>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</si>
  <si>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</si>
  <si>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</si>
  <si>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</si>
  <si>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</si>
  <si>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</si>
  <si>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</si>
  <si>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</si>
  <si>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</si>
  <si>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</si>
  <si>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</si>
  <si>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</si>
  <si>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</si>
  <si>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</si>
  <si>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</si>
  <si>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</si>
  <si>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</si>
  <si>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</si>
  <si>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</si>
  <si>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</si>
  <si>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</si>
  <si>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</si>
  <si>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</si>
  <si>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</si>
  <si>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</si>
  <si>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</si>
  <si>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</si>
  <si>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</si>
  <si>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</si>
  <si>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</si>
  <si>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</si>
  <si>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</si>
  <si>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</si>
  <si>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</si>
  <si>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</si>
  <si>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</si>
  <si>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</si>
  <si>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</si>
  <si>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</si>
  <si>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</si>
  <si>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</si>
  <si>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</si>
  <si>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</si>
  <si>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</si>
  <si>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</si>
  <si>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</si>
  <si>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</si>
  <si>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</si>
  <si>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</si>
  <si>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</si>
  <si>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</si>
  <si>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</si>
  <si>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</si>
  <si>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</si>
  <si>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</si>
  <si>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</si>
  <si>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</si>
  <si>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</si>
  <si>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</si>
  <si>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</si>
  <si>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</si>
  <si>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</si>
  <si>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</si>
  <si>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</si>
  <si>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</si>
  <si>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</si>
  <si>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</si>
  <si>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</si>
  <si>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</si>
  <si>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</si>
  <si>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</si>
  <si>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</si>
  <si>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</si>
  <si>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</si>
  <si>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</si>
  <si>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</si>
  <si>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</si>
  <si>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</si>
  <si>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</si>
  <si>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</si>
  <si>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</si>
  <si>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</si>
  <si>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</si>
  <si>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</si>
  <si>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</si>
  <si>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</si>
  <si>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</si>
  <si>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</si>
  <si>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</si>
  <si>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</si>
  <si>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</si>
  <si>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</si>
  <si>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</si>
  <si>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</si>
  <si>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</si>
  <si>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</si>
  <si>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</si>
  <si>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</si>
  <si>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</si>
  <si>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</si>
  <si>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</si>
  <si>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</si>
  <si>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</si>
  <si>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</si>
  <si>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</si>
  <si>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</si>
  <si>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</si>
  <si>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</si>
  <si>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</si>
  <si>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</si>
  <si>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</si>
  <si>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</si>
  <si>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</si>
  <si>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</si>
  <si>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</si>
  <si>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</si>
  <si>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</si>
  <si>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</si>
  <si>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</si>
  <si>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</si>
  <si>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</si>
  <si>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</si>
  <si>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</si>
  <si>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</si>
  <si>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</si>
  <si>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</si>
  <si>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</si>
  <si>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</si>
  <si>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</si>
  <si>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</si>
  <si>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</si>
  <si>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</si>
  <si>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</si>
  <si>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</si>
  <si>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</si>
  <si>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</si>
  <si>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</si>
  <si>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</si>
  <si>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</si>
  <si>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</si>
  <si>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</si>
  <si>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</si>
  <si>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</si>
  <si>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</si>
  <si>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</si>
  <si>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</si>
  <si>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</si>
  <si>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</si>
  <si>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</si>
  <si>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</si>
  <si>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</si>
  <si>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</si>
  <si>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</si>
  <si>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</si>
  <si>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</si>
  <si>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</si>
  <si>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</si>
  <si>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</si>
  <si>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</si>
  <si>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</si>
  <si>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</si>
  <si>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</si>
  <si>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</si>
  <si>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</si>
  <si>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</si>
  <si>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</si>
  <si>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</si>
  <si>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</si>
  <si>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</si>
  <si>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</si>
  <si>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</si>
  <si>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</si>
  <si>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</si>
  <si>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</si>
  <si>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</si>
  <si>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</si>
  <si>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</si>
  <si>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</si>
  <si>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</si>
  <si>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</si>
  <si>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</si>
  <si>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</si>
  <si>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</si>
  <si>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</si>
  <si>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</si>
  <si>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</si>
  <si>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</si>
  <si>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</si>
  <si>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</si>
  <si>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</si>
  <si>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</si>
  <si>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</si>
  <si>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</si>
  <si>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</si>
  <si>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</si>
  <si>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</si>
  <si>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</si>
  <si>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</si>
  <si>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</si>
  <si>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</si>
  <si>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</si>
  <si>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</si>
  <si>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</si>
  <si>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</si>
  <si>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</si>
  <si>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</si>
  <si>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</si>
  <si>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</si>
  <si>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</si>
  <si>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</si>
  <si>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</si>
  <si>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</si>
  <si>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</si>
  <si>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</si>
  <si>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</si>
  <si>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</si>
  <si>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</si>
  <si>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</si>
  <si>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</si>
  <si>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</si>
  <si>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</si>
  <si>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</si>
  <si>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</si>
  <si>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</si>
  <si>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</si>
  <si>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</si>
  <si>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</si>
  <si>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</si>
  <si>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</si>
  <si>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</si>
  <si>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</si>
  <si>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</si>
  <si>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</si>
  <si>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</si>
  <si>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</si>
  <si>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</si>
  <si>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</si>
  <si>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</si>
  <si>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</si>
  <si>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</si>
  <si>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</si>
  <si>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</si>
  <si>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</si>
  <si>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</si>
  <si>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</si>
  <si>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</si>
  <si>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</si>
  <si>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</si>
  <si>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</si>
  <si>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</si>
  <si>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</si>
  <si>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</si>
  <si>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</si>
  <si>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</si>
  <si>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</si>
  <si>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</si>
  <si>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</si>
  <si>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</si>
  <si>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</si>
  <si>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</si>
  <si>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</si>
  <si>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</si>
  <si>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</si>
  <si>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</si>
  <si>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</si>
  <si>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</si>
  <si>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</si>
  <si>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</si>
  <si>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</si>
  <si>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</si>
  <si>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</si>
  <si>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</si>
  <si>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</si>
  <si>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</si>
  <si>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</si>
  <si>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</si>
  <si>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</si>
  <si>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</si>
  <si>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</si>
  <si>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</si>
  <si>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</si>
  <si>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</si>
  <si>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</si>
  <si>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</si>
  <si>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</si>
  <si>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</si>
  <si>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</si>
  <si>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</si>
  <si>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</si>
  <si>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</si>
  <si>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</si>
  <si>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</si>
  <si>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</si>
  <si>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</si>
  <si>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</si>
  <si>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</si>
  <si>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</si>
  <si>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</si>
  <si>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</si>
  <si>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</si>
  <si>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</si>
  <si>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</si>
  <si>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</si>
  <si>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</si>
  <si>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</si>
  <si>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</si>
  <si>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</si>
  <si>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</si>
  <si>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</si>
  <si>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</si>
  <si>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</si>
  <si>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</si>
  <si>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</si>
  <si>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</si>
  <si>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</si>
  <si>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</si>
  <si>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</si>
  <si>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</si>
  <si>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</si>
  <si>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</si>
  <si>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</si>
  <si>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</si>
  <si>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</si>
  <si>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</si>
  <si>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</si>
  <si>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</si>
  <si>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</si>
  <si>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</si>
  <si>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</si>
  <si>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</si>
  <si>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</si>
  <si>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</si>
  <si>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</si>
  <si>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</si>
  <si>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</si>
  <si>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</si>
  <si>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</si>
  <si>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</si>
  <si>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</si>
  <si>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</si>
  <si>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</si>
  <si>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</si>
  <si>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</si>
  <si>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</si>
  <si>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</si>
  <si>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</si>
  <si>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</si>
  <si>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</si>
  <si>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</si>
  <si>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</si>
  <si>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</si>
  <si>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</si>
  <si>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</si>
  <si>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</si>
  <si>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</si>
  <si>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</si>
  <si>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</si>
  <si>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</si>
  <si>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</si>
  <si>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</si>
  <si>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</si>
  <si>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</si>
  <si>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</si>
  <si>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</si>
  <si>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</si>
  <si>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</si>
  <si>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</si>
  <si>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</si>
  <si>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</si>
  <si>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</si>
  <si>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</si>
  <si>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</si>
  <si>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</si>
  <si>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</si>
  <si>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</si>
  <si>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</si>
  <si>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</si>
  <si>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</si>
  <si>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</si>
  <si>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</si>
  <si>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</si>
  <si>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</si>
  <si>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</si>
  <si>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</si>
  <si>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</si>
  <si>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</si>
  <si>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</si>
  <si>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</si>
  <si>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</si>
  <si>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</si>
  <si>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</si>
  <si>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</si>
  <si>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</si>
  <si>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</si>
  <si>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</si>
  <si>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</si>
  <si>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</si>
  <si>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</si>
  <si>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</si>
  <si>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</si>
  <si>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</si>
  <si>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</si>
  <si>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</si>
  <si>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</si>
  <si>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</si>
  <si>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</si>
  <si>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</si>
  <si>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</si>
  <si>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</si>
  <si>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</si>
  <si>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</si>
  <si>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</si>
  <si>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</si>
  <si>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</si>
  <si>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</si>
  <si>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</si>
  <si>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</si>
  <si>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</si>
  <si>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</si>
  <si>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</si>
  <si>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</si>
  <si>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</si>
  <si>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</si>
  <si>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</si>
  <si>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</si>
  <si>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</si>
  <si>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</si>
  <si>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</si>
  <si>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</si>
  <si>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</si>
  <si>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</si>
  <si>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</si>
  <si>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</si>
  <si>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</si>
  <si>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</si>
  <si>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</si>
  <si>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</si>
  <si>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</si>
  <si>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</si>
  <si>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</si>
  <si>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</si>
  <si>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</si>
  <si>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</si>
  <si>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</si>
  <si>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</si>
  <si>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</si>
  <si>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</si>
  <si>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</si>
  <si>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</si>
  <si>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</si>
  <si>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</si>
  <si>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</si>
  <si>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</si>
  <si>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</si>
  <si>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</si>
  <si>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</si>
  <si>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</si>
  <si>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</si>
  <si>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</si>
  <si>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</si>
  <si>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</si>
  <si>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</si>
  <si>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</si>
  <si>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</si>
  <si>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</si>
  <si>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</si>
  <si>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</si>
  <si>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</si>
  <si>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</si>
  <si>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</si>
  <si>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</si>
  <si>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</si>
  <si>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</si>
  <si>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</si>
  <si>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</si>
  <si>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</si>
  <si>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</si>
  <si>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</si>
  <si>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</si>
  <si>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</si>
  <si>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</si>
  <si>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</si>
  <si>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</si>
  <si>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</si>
  <si>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</si>
  <si>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</si>
  <si>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</si>
  <si>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</si>
  <si>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</si>
  <si>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</si>
  <si>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</si>
  <si>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</si>
  <si>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</si>
  <si>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</si>
  <si>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</si>
  <si>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</si>
  <si>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</si>
  <si>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</si>
  <si>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</si>
  <si>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</si>
  <si>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</si>
  <si>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</si>
  <si>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</si>
  <si>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</si>
  <si>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</si>
  <si>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</si>
  <si>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</si>
  <si>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</si>
  <si>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</si>
  <si>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</si>
  <si>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</si>
  <si>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</si>
  <si>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</si>
  <si>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</si>
  <si>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</si>
  <si>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</si>
  <si>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</si>
  <si>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</si>
  <si>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</si>
  <si>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</si>
  <si>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</si>
  <si>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</si>
  <si>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</si>
  <si>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</si>
  <si>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</si>
  <si>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</si>
  <si>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</si>
  <si>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</si>
  <si>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</si>
  <si>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</si>
  <si>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</si>
  <si>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</si>
  <si>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</si>
  <si>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</si>
  <si>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</si>
  <si>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</si>
  <si>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</si>
  <si>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</si>
  <si>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</si>
  <si>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</si>
  <si>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</si>
  <si>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</si>
  <si>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</si>
  <si>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</si>
  <si>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</si>
  <si>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</si>
  <si>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</si>
  <si>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</si>
  <si>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</si>
  <si>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</si>
  <si>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</si>
  <si>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</si>
  <si>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</si>
  <si>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</si>
  <si>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</si>
  <si>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</si>
  <si>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</si>
  <si>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</si>
  <si>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</si>
  <si>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</si>
  <si>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</si>
  <si>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</si>
  <si>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</si>
  <si>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</si>
  <si>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</si>
  <si>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</si>
  <si>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</si>
  <si>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</si>
  <si>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</si>
  <si>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</si>
  <si>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</si>
  <si>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</si>
  <si>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</si>
  <si>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</si>
  <si>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</si>
  <si>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</si>
  <si>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</si>
  <si>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</si>
  <si>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</si>
  <si>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</si>
  <si>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</si>
  <si>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</si>
  <si>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</si>
  <si>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</si>
  <si>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</si>
  <si>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</si>
  <si>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</si>
  <si>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</si>
  <si>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</si>
  <si>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</si>
  <si>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</si>
  <si>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</si>
  <si>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</si>
  <si>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</si>
  <si>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</si>
  <si>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</si>
  <si>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</si>
  <si>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</si>
  <si>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</si>
  <si>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</si>
  <si>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</si>
  <si>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</si>
  <si>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</si>
  <si>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</si>
  <si>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</si>
  <si>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</si>
  <si>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</si>
  <si>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</si>
  <si>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</si>
  <si>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</si>
  <si>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</si>
  <si>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</si>
  <si>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</si>
  <si>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</si>
  <si>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</si>
  <si>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</si>
  <si>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</si>
  <si>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</si>
  <si>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</si>
  <si>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</si>
  <si>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</si>
  <si>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</si>
  <si>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</si>
  <si>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</si>
  <si>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</si>
  <si>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</si>
  <si>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</si>
  <si>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</si>
  <si>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</si>
  <si>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</si>
  <si>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</si>
  <si>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</si>
  <si>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</si>
  <si>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</si>
  <si>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</si>
  <si>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</si>
  <si>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</si>
  <si>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</si>
  <si>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</si>
  <si>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</si>
  <si>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</si>
  <si>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</si>
  <si>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</si>
  <si>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</si>
  <si>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</si>
  <si>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</si>
  <si>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</si>
  <si>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</si>
  <si>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</si>
  <si>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</si>
  <si>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</si>
  <si>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</si>
  <si>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</si>
  <si>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</si>
  <si>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</si>
  <si>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</si>
  <si>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</si>
  <si>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</si>
  <si>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</si>
  <si>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</si>
  <si>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</si>
  <si>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</si>
  <si>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</si>
  <si>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</si>
  <si>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</si>
  <si>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</si>
  <si>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</si>
  <si>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</si>
  <si>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</si>
  <si>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</si>
  <si>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</si>
  <si>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</si>
  <si>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</si>
  <si>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</si>
  <si>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</si>
  <si>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</si>
  <si>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</si>
  <si>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</si>
  <si>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</si>
  <si>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</si>
  <si>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</si>
  <si>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</si>
  <si>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</si>
  <si>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</si>
  <si>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</si>
  <si>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</si>
  <si>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</si>
  <si>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</si>
  <si>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</si>
  <si>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</si>
  <si>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</si>
  <si>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</si>
  <si>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</si>
  <si>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</si>
  <si>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</si>
  <si>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</si>
  <si>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</si>
  <si>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</si>
  <si>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</si>
  <si>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</si>
  <si>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</si>
  <si>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</si>
  <si>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</si>
  <si>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</si>
  <si>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</si>
  <si>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</si>
  <si>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</si>
  <si>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</si>
  <si>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</si>
  <si>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</si>
  <si>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</si>
  <si>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</si>
  <si>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</si>
  <si>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</si>
  <si>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</si>
  <si>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</si>
  <si>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</si>
  <si>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</si>
  <si>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</si>
  <si>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</si>
  <si>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</si>
  <si>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</si>
  <si>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</si>
  <si>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</si>
  <si>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</si>
  <si>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</si>
  <si>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</si>
  <si>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</si>
  <si>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</si>
  <si>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</si>
  <si>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</si>
  <si>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</si>
  <si>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</si>
  <si>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</si>
  <si>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</si>
  <si>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</si>
  <si>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</si>
  <si>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</si>
  <si>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</si>
  <si>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</si>
  <si>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</si>
  <si>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</si>
  <si>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</si>
  <si>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</si>
  <si>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</si>
  <si>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</si>
  <si>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</si>
  <si>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</si>
  <si>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</si>
  <si>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</si>
  <si>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</si>
  <si>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</si>
  <si>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</si>
  <si>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</si>
  <si>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</si>
  <si>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</si>
  <si>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</si>
  <si>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</si>
  <si>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</si>
  <si>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</si>
  <si>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</si>
  <si>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</si>
  <si>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</si>
  <si>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</si>
  <si>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</si>
  <si>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</si>
  <si>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</si>
  <si>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</si>
  <si>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</si>
  <si>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</si>
  <si>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</si>
  <si>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</si>
  <si>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</si>
  <si>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</si>
  <si>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</si>
  <si>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</si>
  <si>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</si>
  <si>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</si>
  <si>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</si>
  <si>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</si>
  <si>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</si>
  <si>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</si>
  <si>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</si>
  <si>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</si>
  <si>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</si>
  <si>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</si>
  <si>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</si>
  <si>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</si>
  <si>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</si>
  <si>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</si>
  <si>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</si>
  <si>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</si>
  <si>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</si>
  <si>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</si>
  <si>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</si>
  <si>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</si>
  <si>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</si>
  <si>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</si>
  <si>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</si>
  <si>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</si>
  <si>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</si>
  <si>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</si>
  <si>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</si>
  <si>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</si>
  <si>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</si>
  <si>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</si>
  <si>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</si>
  <si>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</si>
  <si>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</si>
  <si>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</si>
  <si>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</si>
  <si>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</si>
  <si>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</si>
  <si>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</si>
  <si>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</si>
  <si>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</si>
  <si>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</si>
  <si>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</si>
  <si>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</si>
  <si>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</si>
  <si>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</si>
  <si>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</si>
  <si>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</si>
  <si>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</si>
  <si>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</si>
  <si>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</si>
  <si>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</si>
  <si>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</si>
  <si>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</si>
  <si>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</si>
  <si>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</si>
  <si>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</si>
  <si>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</si>
  <si>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</si>
  <si>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</si>
  <si>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</si>
  <si>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</si>
  <si>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</si>
  <si>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</si>
  <si>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</si>
  <si>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</si>
  <si>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</si>
  <si>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</si>
  <si>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</si>
  <si>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</si>
  <si>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</si>
  <si>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</si>
  <si>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</si>
  <si>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</si>
  <si>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</si>
  <si>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</si>
  <si>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</si>
  <si>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</si>
  <si>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</si>
  <si>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</si>
  <si>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</si>
  <si>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</si>
  <si>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</si>
  <si>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</si>
  <si>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</si>
  <si>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</si>
  <si>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</si>
  <si>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</si>
  <si>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</si>
  <si>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</si>
  <si>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</si>
  <si>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</si>
  <si>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</si>
  <si>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</si>
  <si>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</si>
  <si>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</si>
  <si>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</si>
  <si>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</si>
  <si>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</si>
  <si>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</si>
  <si>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</si>
  <si>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</si>
  <si>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</si>
  <si>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</si>
  <si>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</si>
  <si>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</si>
  <si>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</si>
  <si>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</si>
  <si>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</si>
  <si>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</si>
  <si>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</si>
  <si>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</si>
  <si>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</si>
  <si>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</si>
  <si>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</si>
  <si>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</si>
  <si>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</si>
  <si>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</si>
  <si>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</si>
  <si>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</si>
  <si>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</si>
  <si>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</si>
  <si>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</si>
  <si>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</si>
  <si>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</si>
  <si>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</si>
  <si>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</si>
  <si>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</si>
  <si>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</si>
  <si>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</si>
  <si>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</si>
  <si>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</si>
  <si>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</si>
  <si>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</si>
  <si>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</si>
  <si>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</si>
  <si>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</si>
  <si>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</si>
  <si>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</si>
  <si>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</si>
  <si>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</si>
  <si>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</si>
  <si>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</si>
  <si>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</si>
  <si>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</si>
  <si>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</si>
  <si>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</si>
  <si>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</si>
  <si>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</si>
  <si>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</si>
  <si>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</si>
  <si>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</si>
  <si>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</si>
  <si>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</si>
  <si>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</si>
  <si>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</si>
  <si>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</si>
  <si>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</si>
  <si>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</si>
  <si>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</si>
  <si>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</si>
  <si>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</si>
  <si>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</si>
  <si>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</si>
  <si>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</si>
  <si>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</si>
  <si>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</si>
  <si>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</si>
  <si>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</si>
  <si>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</si>
  <si>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</si>
  <si>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</si>
  <si>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</si>
  <si>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</si>
  <si>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</si>
  <si>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</si>
  <si>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</si>
  <si>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</si>
  <si>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</si>
  <si>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</si>
  <si>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</si>
  <si>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</si>
  <si>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</si>
  <si>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</si>
  <si>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</si>
  <si>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</si>
  <si>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</si>
  <si>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</si>
  <si>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</si>
  <si>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</si>
  <si>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</si>
  <si>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</si>
  <si>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</si>
  <si>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</si>
  <si>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</si>
  <si>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</si>
  <si>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</si>
  <si>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</si>
  <si>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</si>
  <si>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</si>
  <si>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</si>
  <si>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</si>
  <si>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</si>
  <si>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</si>
  <si>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</si>
  <si>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</si>
  <si>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</si>
  <si>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</si>
  <si>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</si>
  <si>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</si>
  <si>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</si>
  <si>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</si>
  <si>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</si>
  <si>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</si>
  <si>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</si>
  <si>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</si>
  <si>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</si>
  <si>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</si>
  <si>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</si>
  <si>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</si>
  <si>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</si>
  <si>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</si>
  <si>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</si>
  <si>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</si>
  <si>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</si>
  <si>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</si>
  <si>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</si>
  <si>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</si>
  <si>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</si>
  <si>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</si>
  <si>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</si>
  <si>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</si>
  <si>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</si>
  <si>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</si>
  <si>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</si>
  <si>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</si>
  <si>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</si>
  <si>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</si>
  <si>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</si>
  <si>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</si>
  <si>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</si>
  <si>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</si>
  <si>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</si>
  <si>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</si>
  <si>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</si>
  <si>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</si>
  <si>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</si>
  <si>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</si>
  <si>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</si>
  <si>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</si>
  <si>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</si>
  <si>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</si>
  <si>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</si>
  <si>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</si>
  <si>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</si>
  <si>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</si>
  <si>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</si>
  <si>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</si>
  <si>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</si>
  <si>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</si>
  <si>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</si>
  <si>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</si>
  <si>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</si>
  <si>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</si>
  <si>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</si>
  <si>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</si>
  <si>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</si>
  <si>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</si>
  <si>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</si>
  <si>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</si>
  <si>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</si>
  <si>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</si>
  <si>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</si>
  <si>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</si>
  <si>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</si>
  <si>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</si>
  <si>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</si>
  <si>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</si>
  <si>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</si>
  <si>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</si>
  <si>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</si>
  <si>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</si>
  <si>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</si>
  <si>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</si>
  <si>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</si>
  <si>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</si>
  <si>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</si>
  <si>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</si>
  <si>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</si>
  <si>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</si>
  <si>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</si>
  <si>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</si>
  <si>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</si>
  <si>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</si>
  <si>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</si>
  <si>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</si>
  <si>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</si>
  <si>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</si>
  <si>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</si>
  <si>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</si>
  <si>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</si>
  <si>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</si>
  <si>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</si>
  <si>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</si>
  <si>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</si>
  <si>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</si>
  <si>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</si>
  <si>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</si>
  <si>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</si>
  <si>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</si>
  <si>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</si>
  <si>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</si>
  <si>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</si>
  <si>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</si>
  <si>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</si>
  <si>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</si>
  <si>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</si>
  <si>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</si>
  <si>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</si>
  <si>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</si>
  <si>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</si>
  <si>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</si>
  <si>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</si>
  <si>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</si>
  <si>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</si>
  <si>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</si>
  <si>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</si>
  <si>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</si>
  <si>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</si>
  <si>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</si>
  <si>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</si>
  <si>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</si>
  <si>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</si>
  <si>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</si>
  <si>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</si>
  <si>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</si>
  <si>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</si>
  <si>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</si>
  <si>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</si>
  <si>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</si>
  <si>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</si>
  <si>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</si>
  <si>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</si>
  <si>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</si>
  <si>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</si>
  <si>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</si>
  <si>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</si>
  <si>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</si>
  <si>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</si>
  <si>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</si>
  <si>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</si>
  <si>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</si>
  <si>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</si>
  <si>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</si>
  <si>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</si>
  <si>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</si>
  <si>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</si>
  <si>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</si>
  <si>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</si>
  <si>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</si>
  <si>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</si>
  <si>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</si>
  <si>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</si>
  <si>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</si>
  <si>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</si>
  <si>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</si>
  <si>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</si>
  <si>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</si>
  <si>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</si>
  <si>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</si>
  <si>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</si>
  <si>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</si>
  <si>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</si>
  <si>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</si>
  <si>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</si>
  <si>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</si>
  <si>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</si>
  <si>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</si>
  <si>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</si>
  <si>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</si>
  <si>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</si>
  <si>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</si>
  <si>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</si>
  <si>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</si>
  <si>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</si>
  <si>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</si>
  <si>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</si>
  <si>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</si>
  <si>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</si>
  <si>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</si>
  <si>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</si>
  <si>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</si>
  <si>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</si>
  <si>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</si>
  <si>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</si>
  <si>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</si>
  <si>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</si>
  <si>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</si>
  <si>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</si>
  <si>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</si>
  <si>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</si>
  <si>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</si>
  <si>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</si>
  <si>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</si>
  <si>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</si>
  <si>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</si>
  <si>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</si>
  <si>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</si>
  <si>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</si>
  <si>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</si>
  <si>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</si>
  <si>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</si>
  <si>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</si>
  <si>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</si>
  <si>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</si>
  <si>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</si>
  <si>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</si>
  <si>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</si>
  <si>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</si>
  <si>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</si>
  <si>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</si>
  <si>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</si>
  <si>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</si>
  <si>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</si>
  <si>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</si>
  <si>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</si>
  <si>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</si>
  <si>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</si>
  <si>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</si>
  <si>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</si>
  <si>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</si>
  <si>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</si>
  <si>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</si>
  <si>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</si>
  <si>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</si>
  <si>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</si>
  <si>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</si>
  <si>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</si>
  <si>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</si>
  <si>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</si>
  <si>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</si>
  <si>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</si>
  <si>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</si>
  <si>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</si>
  <si>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</si>
  <si>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</si>
  <si>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</si>
  <si>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</si>
  <si>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</si>
  <si>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</si>
  <si>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</si>
  <si>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</si>
  <si>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</si>
  <si>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</si>
  <si>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</si>
  <si>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</si>
  <si>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</si>
  <si>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</si>
  <si>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</si>
  <si>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</si>
  <si>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</si>
  <si>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</si>
  <si>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</si>
  <si>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</si>
  <si>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</si>
  <si>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</si>
  <si>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</si>
  <si>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</si>
  <si>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</si>
  <si>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</si>
  <si>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</si>
  <si>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</si>
  <si>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</si>
  <si>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</si>
  <si>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</si>
  <si>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</si>
  <si>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</si>
  <si>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</si>
  <si>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</si>
  <si>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</si>
  <si>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</si>
  <si>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</si>
  <si>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</si>
  <si>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</si>
  <si>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</si>
  <si>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</si>
  <si>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</si>
  <si>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</si>
  <si>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</si>
  <si>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</si>
  <si>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</si>
  <si>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</si>
  <si>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</si>
  <si>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</si>
  <si>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</si>
  <si>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</si>
  <si>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</si>
  <si>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</si>
  <si>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</si>
  <si>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</si>
  <si>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</si>
  <si>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</si>
  <si>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</si>
  <si>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</si>
  <si>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</si>
  <si>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</si>
  <si>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</si>
  <si>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</si>
  <si>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</si>
  <si>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</si>
  <si>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</si>
  <si>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</si>
  <si>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</si>
  <si>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</si>
  <si>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</si>
  <si>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</si>
  <si>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</si>
  <si>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</si>
  <si>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</si>
  <si>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</si>
  <si>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</si>
  <si>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</si>
  <si>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</si>
  <si>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</si>
  <si>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</si>
  <si>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</si>
  <si>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</si>
  <si>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</si>
  <si>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</si>
  <si>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</si>
  <si>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</si>
  <si>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</si>
  <si>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</si>
  <si>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</si>
  <si>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</si>
  <si>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</si>
  <si>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</si>
  <si>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</si>
  <si>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</si>
  <si>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</si>
  <si>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</si>
  <si>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</si>
  <si>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</si>
  <si>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</si>
  <si>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</si>
  <si>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</si>
  <si>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</si>
  <si>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</si>
  <si>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</si>
  <si>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</si>
  <si>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</si>
  <si>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</si>
  <si>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</si>
  <si>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</si>
  <si>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</si>
  <si>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</si>
  <si>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</si>
  <si>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</si>
  <si>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</si>
  <si>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</si>
  <si>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</si>
  <si>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</si>
  <si>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</si>
  <si>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</si>
  <si>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</si>
  <si>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</si>
  <si>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</si>
  <si>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</si>
  <si>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</si>
  <si>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</si>
  <si>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</si>
  <si>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</si>
  <si>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</si>
  <si>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</si>
  <si>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</si>
  <si>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</si>
  <si>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</si>
  <si>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</si>
  <si>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</si>
  <si>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</si>
  <si>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</si>
  <si>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</si>
  <si>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</si>
  <si>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</si>
  <si>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</si>
  <si>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</si>
  <si>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</si>
  <si>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</si>
  <si>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</si>
  <si>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</si>
  <si>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</si>
  <si>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</si>
  <si>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</si>
  <si>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</si>
  <si>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</si>
  <si>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</si>
  <si>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</si>
  <si>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</si>
  <si>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</si>
  <si>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</si>
  <si>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</si>
  <si>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</si>
  <si>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</si>
  <si>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</si>
  <si>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</si>
  <si>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</si>
  <si>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</si>
  <si>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</si>
  <si>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</si>
  <si>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</si>
  <si>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</si>
  <si>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</si>
  <si>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</si>
  <si>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</si>
  <si>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</si>
  <si>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</si>
  <si>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</si>
  <si>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</si>
  <si>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</si>
  <si>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</si>
  <si>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</si>
  <si>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</si>
  <si>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</si>
  <si>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</si>
  <si>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</si>
  <si>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</si>
  <si>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</si>
  <si>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</si>
  <si>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</si>
  <si>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</si>
  <si>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</si>
  <si>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</si>
  <si>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</si>
  <si>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</si>
  <si>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</si>
  <si>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</si>
  <si>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</si>
  <si>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</si>
  <si>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</si>
  <si>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</si>
  <si>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</si>
  <si>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</si>
  <si>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</si>
  <si>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</si>
  <si>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</si>
  <si>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</si>
  <si>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</si>
  <si>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</si>
  <si>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</si>
  <si>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</si>
  <si>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</si>
  <si>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</si>
  <si>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</si>
  <si>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</si>
  <si>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</si>
  <si>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</si>
  <si>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</si>
  <si>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</si>
  <si>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</si>
  <si>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</si>
  <si>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</si>
  <si>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</si>
  <si>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</si>
  <si>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</si>
  <si>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</si>
  <si>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</si>
  <si>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</si>
  <si>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</si>
  <si>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</si>
  <si>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</si>
  <si>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</si>
  <si>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</si>
  <si>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</si>
  <si>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</si>
  <si>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</si>
  <si>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</si>
  <si>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</si>
  <si>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</si>
  <si>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</si>
  <si>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</si>
  <si>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</si>
  <si>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</si>
  <si>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</si>
  <si>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</si>
  <si>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</si>
  <si>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</si>
  <si>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</si>
  <si>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</si>
  <si>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</si>
  <si>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</si>
  <si>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</si>
  <si>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</si>
  <si>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</si>
  <si>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</si>
  <si>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</si>
  <si>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</si>
  <si>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</si>
  <si>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</si>
  <si>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</si>
  <si>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</si>
  <si>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</si>
  <si>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</si>
  <si>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</si>
  <si>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</si>
  <si>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</si>
  <si>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</si>
  <si>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</si>
  <si>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</si>
  <si>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</si>
  <si>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</si>
  <si>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</si>
  <si>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</si>
  <si>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</si>
  <si>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</si>
  <si>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</si>
  <si>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</si>
  <si>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</si>
  <si>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</si>
  <si>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</si>
  <si>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</si>
  <si>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</si>
  <si>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</si>
  <si>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</si>
  <si>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</si>
  <si>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</si>
  <si>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</si>
  <si>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</si>
  <si>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</si>
  <si>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</si>
  <si>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</si>
  <si>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</si>
  <si>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</si>
  <si>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</si>
  <si>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</si>
  <si>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</si>
  <si>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</si>
  <si>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</si>
  <si>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</si>
  <si>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</si>
  <si>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</si>
  <si>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</si>
  <si>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</si>
  <si>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</si>
  <si>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</si>
  <si>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</si>
  <si>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</si>
  <si>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</si>
  <si>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</si>
  <si>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</si>
  <si>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</si>
  <si>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</si>
  <si>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</si>
  <si>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</si>
  <si>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</si>
  <si>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</si>
  <si>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</si>
  <si>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</si>
  <si>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</si>
  <si>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</si>
  <si>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</si>
  <si>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</si>
  <si>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</si>
  <si>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</si>
  <si>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</si>
  <si>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</si>
  <si>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</si>
  <si>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</si>
  <si>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</si>
  <si>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</si>
  <si>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</si>
  <si>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</si>
  <si>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</si>
  <si>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</si>
  <si>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</si>
  <si>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</si>
  <si>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</si>
  <si>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</si>
  <si>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</si>
  <si>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</si>
  <si>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</si>
  <si>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</si>
  <si>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</si>
  <si>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</si>
  <si>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</si>
  <si>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</si>
  <si>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</si>
  <si>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</si>
  <si>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</si>
  <si>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</si>
  <si>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</si>
  <si>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</si>
  <si>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</si>
  <si>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</si>
  <si>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</si>
  <si>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</si>
  <si>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</si>
  <si>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</si>
  <si>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</si>
  <si>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</si>
  <si>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</si>
  <si>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</si>
  <si>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</si>
  <si>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</si>
  <si>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</si>
  <si>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</si>
  <si>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</si>
  <si>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</si>
  <si>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</si>
  <si>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</si>
  <si>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</si>
  <si>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</si>
  <si>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</si>
  <si>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</si>
  <si>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</si>
  <si>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</si>
  <si>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</si>
  <si>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</si>
  <si>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</si>
  <si>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</si>
  <si>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</si>
  <si>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</si>
  <si>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</si>
  <si>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</si>
  <si>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</si>
  <si>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</si>
  <si>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</si>
  <si>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</si>
  <si>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</si>
  <si>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</si>
  <si>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</si>
  <si>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</si>
  <si>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</si>
  <si>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</si>
  <si>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</si>
  <si>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</si>
  <si>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</si>
  <si>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</si>
  <si>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</si>
  <si>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</si>
  <si>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</si>
  <si>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</si>
  <si>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</si>
  <si>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</si>
  <si>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</si>
  <si>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</si>
  <si>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</si>
  <si>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</si>
  <si>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</si>
  <si>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</si>
  <si>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</si>
  <si>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</si>
  <si>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</si>
  <si>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</si>
  <si>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</si>
  <si>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</si>
  <si>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</si>
  <si>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</si>
  <si>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</si>
  <si>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</si>
  <si>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</si>
  <si>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</si>
  <si>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</si>
  <si>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</si>
  <si>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</si>
  <si>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</si>
  <si>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</si>
  <si>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</si>
  <si>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</si>
  <si>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</si>
  <si>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</si>
  <si>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</si>
  <si>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</si>
  <si>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</si>
  <si>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</si>
  <si>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</si>
  <si>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</si>
  <si>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</si>
  <si>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</si>
  <si>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</si>
  <si>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</si>
  <si>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</si>
  <si>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</si>
  <si>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</si>
  <si>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</si>
  <si>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</si>
  <si>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</si>
  <si>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</si>
  <si>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</si>
  <si>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</si>
  <si>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</si>
  <si>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</si>
  <si>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</si>
  <si>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</si>
  <si>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</si>
  <si>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</si>
  <si>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</si>
  <si>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</si>
  <si>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</si>
  <si>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</si>
  <si>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</si>
  <si>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</si>
  <si>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</si>
  <si>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</si>
  <si>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</si>
  <si>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</si>
  <si>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</si>
  <si>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</si>
  <si>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</si>
  <si>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</si>
  <si>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</si>
  <si>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</si>
  <si>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</si>
  <si>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</si>
  <si>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</si>
  <si>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</si>
  <si>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</si>
  <si>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</si>
  <si>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</si>
  <si>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</si>
  <si>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</si>
  <si>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</si>
  <si>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</si>
  <si>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</si>
  <si>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</si>
  <si>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</si>
  <si>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</si>
  <si>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</si>
  <si>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</si>
  <si>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</si>
  <si>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</si>
  <si>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</si>
  <si>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</si>
  <si>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</si>
  <si>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</si>
  <si>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</si>
  <si>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</si>
  <si>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</si>
  <si>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</si>
  <si>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</si>
  <si>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</si>
  <si>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</si>
  <si>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</si>
  <si>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</si>
  <si>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</si>
  <si>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</si>
  <si>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</si>
  <si>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</si>
  <si>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</si>
  <si>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</si>
  <si>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</si>
  <si>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</si>
  <si>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</si>
  <si>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</si>
  <si>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</si>
  <si>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</si>
  <si>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</si>
  <si>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</si>
  <si>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</si>
  <si>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</si>
  <si>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</si>
  <si>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</si>
  <si>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</si>
  <si>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</si>
  <si>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</si>
  <si>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</si>
  <si>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</si>
  <si>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</si>
  <si>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</si>
  <si>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</si>
  <si>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</si>
  <si>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</si>
  <si>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</si>
  <si>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</si>
  <si>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</si>
  <si>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</si>
  <si>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</si>
  <si>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</si>
  <si>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</si>
  <si>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</si>
  <si>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</si>
  <si>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</si>
  <si>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</si>
  <si>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</si>
  <si>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</si>
  <si>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</si>
  <si>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</si>
  <si>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</si>
  <si>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</si>
  <si>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</si>
  <si>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</si>
  <si>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</si>
  <si>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</si>
  <si>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</si>
  <si>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</si>
  <si>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</si>
  <si>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</si>
  <si>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</si>
  <si>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</si>
  <si>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</si>
  <si>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</si>
  <si>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</si>
  <si>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</si>
  <si>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</si>
  <si>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</si>
  <si>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</si>
  <si>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</si>
  <si>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</si>
  <si>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</si>
  <si>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</si>
  <si>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</si>
  <si>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</si>
  <si>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</si>
  <si>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</si>
  <si>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</si>
  <si>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</si>
  <si>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</si>
  <si>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</si>
  <si>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</si>
  <si>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</si>
  <si>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</si>
  <si>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</si>
  <si>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</si>
  <si>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</si>
  <si>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</si>
  <si>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</si>
  <si>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</si>
  <si>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</si>
  <si>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</si>
  <si>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</si>
  <si>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</si>
  <si>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</si>
  <si>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</si>
  <si>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</si>
  <si>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</si>
  <si>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</si>
  <si>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</si>
  <si>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</si>
  <si>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</si>
  <si>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</si>
  <si>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</si>
  <si>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</si>
  <si>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</si>
  <si>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</si>
  <si>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</si>
  <si>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</si>
  <si>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</si>
  <si>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</si>
  <si>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</si>
  <si>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</si>
  <si>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</si>
  <si>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</si>
  <si>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</si>
  <si>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</si>
  <si>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</si>
  <si>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</si>
  <si>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</si>
  <si>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</si>
  <si>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</si>
  <si>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</si>
  <si>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</si>
  <si>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</si>
  <si>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</si>
  <si>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</si>
  <si>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</si>
  <si>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</si>
  <si>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</si>
  <si>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</si>
  <si>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</si>
  <si>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</si>
  <si>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</si>
  <si>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</si>
  <si>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</si>
  <si>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</si>
  <si>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</si>
  <si>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</si>
  <si>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</si>
  <si>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</si>
  <si>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</si>
  <si>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</si>
  <si>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</si>
  <si>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</si>
  <si>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</si>
  <si>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</si>
  <si>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</si>
  <si>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</si>
  <si>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</si>
  <si>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</si>
  <si>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</si>
  <si>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</si>
  <si>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</si>
  <si>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</si>
  <si>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</si>
  <si>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</si>
  <si>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</si>
  <si>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</si>
  <si>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</si>
  <si>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</si>
  <si>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</si>
  <si>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</si>
  <si>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</si>
  <si>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</si>
  <si>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</si>
  <si>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</si>
  <si>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</si>
  <si>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</si>
  <si>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</si>
  <si>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</si>
  <si>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</si>
  <si>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</si>
  <si>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</si>
  <si>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</si>
  <si>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</si>
  <si>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</si>
  <si>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</si>
  <si>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</si>
  <si>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</si>
  <si>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</si>
  <si>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</si>
  <si>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</si>
  <si>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</si>
  <si>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</si>
  <si>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</si>
  <si>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</si>
  <si>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</si>
  <si>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</si>
  <si>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</si>
  <si>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</si>
  <si>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</si>
  <si>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</si>
  <si>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</si>
  <si>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</si>
  <si>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</si>
  <si>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</si>
  <si>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</si>
  <si>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</si>
  <si>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</si>
  <si>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</si>
  <si>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</si>
  <si>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</si>
  <si>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</si>
  <si>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</si>
  <si>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</si>
  <si>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</si>
  <si>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</si>
  <si>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</si>
  <si>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</si>
  <si>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</si>
  <si>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</si>
  <si>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</si>
  <si>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</si>
  <si>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</si>
  <si>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</si>
  <si>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</si>
  <si>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</si>
  <si>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</si>
  <si>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</si>
  <si>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</si>
  <si>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</si>
  <si>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</si>
  <si>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</si>
  <si>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</si>
  <si>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</si>
  <si>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</si>
  <si>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</si>
  <si>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</si>
  <si>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</si>
  <si>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</si>
  <si>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</si>
  <si>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</si>
  <si>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</si>
  <si>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</si>
  <si>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</si>
  <si>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</si>
  <si>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</si>
  <si>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</si>
  <si>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</si>
  <si>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</si>
  <si>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</si>
  <si>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</si>
  <si>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</si>
  <si>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</si>
  <si>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</si>
  <si>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</si>
  <si>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</si>
  <si>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</si>
  <si>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</si>
  <si>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</si>
  <si>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</si>
  <si>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</si>
  <si>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</si>
  <si>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</si>
  <si>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</si>
  <si>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</si>
  <si>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</si>
  <si>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</si>
  <si>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</si>
  <si>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</si>
  <si>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</si>
  <si>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</si>
  <si>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</si>
  <si>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</si>
  <si>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</si>
  <si>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</si>
  <si>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</si>
  <si>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</si>
  <si>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</si>
  <si>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</si>
  <si>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</si>
  <si>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</si>
  <si>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</si>
  <si>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</si>
  <si>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</si>
  <si>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</si>
  <si>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</si>
  <si>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</si>
  <si>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</si>
  <si>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</si>
  <si>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</si>
  <si>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</si>
  <si>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</si>
  <si>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</si>
  <si>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</si>
  <si>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</si>
  <si>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</si>
  <si>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</si>
  <si>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</si>
  <si>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</si>
  <si>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</si>
  <si>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</si>
  <si>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</si>
  <si>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</si>
  <si>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</si>
  <si>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</si>
  <si>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</si>
  <si>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</si>
  <si>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</si>
  <si>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</si>
  <si>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</si>
  <si>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</si>
  <si>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</si>
  <si>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</si>
  <si>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</si>
  <si>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</si>
  <si>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</si>
  <si>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</si>
  <si>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</si>
  <si>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</si>
  <si>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</si>
  <si>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</si>
  <si>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</si>
  <si>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</si>
  <si>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</si>
  <si>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</si>
  <si>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</si>
  <si>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</si>
  <si>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</si>
  <si>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</si>
  <si>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</si>
  <si>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</si>
  <si>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</si>
  <si>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</si>
  <si>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</si>
  <si>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</si>
  <si>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</si>
  <si>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</si>
  <si>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</si>
  <si>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</si>
  <si>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</si>
  <si>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</si>
  <si>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</si>
  <si>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</si>
  <si>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</si>
  <si>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</si>
  <si>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</si>
  <si>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</si>
  <si>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</si>
  <si>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</si>
  <si>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</si>
  <si>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</si>
  <si>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</si>
  <si>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</si>
  <si>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</si>
  <si>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</si>
  <si>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</si>
  <si>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</si>
  <si>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</si>
  <si>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</si>
  <si>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</si>
  <si>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</si>
  <si>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</si>
  <si>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</si>
  <si>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</si>
  <si>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</si>
  <si>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</si>
  <si>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</si>
  <si>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</si>
  <si>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</si>
  <si>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</si>
  <si>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</si>
  <si>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</si>
  <si>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</si>
  <si>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</si>
  <si>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</si>
  <si>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</si>
  <si>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</si>
  <si>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</si>
  <si>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</si>
  <si>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</si>
  <si>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</si>
  <si>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</si>
  <si>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</si>
  <si>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</si>
  <si>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</si>
  <si>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</si>
  <si>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</si>
  <si>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</si>
  <si>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</si>
  <si>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</si>
  <si>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</si>
  <si>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</si>
  <si>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</si>
  <si>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</si>
  <si>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</si>
  <si>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</si>
  <si>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</si>
  <si>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</si>
  <si>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</si>
  <si>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</si>
  <si>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</si>
  <si>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</si>
  <si>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</si>
  <si>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</si>
  <si>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</si>
  <si>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</si>
  <si>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</si>
  <si>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</si>
  <si>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</si>
  <si>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</si>
  <si>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</si>
  <si>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</si>
  <si>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</si>
  <si>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</si>
  <si>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</si>
  <si>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</si>
  <si>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</si>
  <si>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</si>
  <si>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</si>
  <si>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</si>
  <si>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</si>
  <si>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</si>
  <si>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</si>
  <si>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</si>
  <si>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</si>
  <si>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</si>
  <si>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</si>
  <si>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</si>
  <si>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</si>
  <si>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</si>
  <si>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</si>
  <si>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</si>
  <si>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</si>
  <si>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</si>
  <si>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</si>
  <si>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</si>
  <si>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</si>
  <si>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</si>
  <si>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</si>
  <si>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</si>
  <si>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</si>
  <si>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</si>
  <si>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</si>
  <si>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</si>
  <si>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</si>
  <si>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</si>
  <si>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</si>
  <si>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</si>
  <si>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</si>
  <si>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</si>
  <si>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</si>
  <si>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</si>
  <si>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</si>
  <si>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</si>
  <si>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</si>
  <si>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</si>
  <si>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</si>
  <si>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</si>
  <si>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</si>
  <si>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</si>
  <si>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</si>
  <si>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</si>
  <si>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</si>
  <si>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</si>
  <si>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</si>
  <si>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</si>
  <si>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</si>
  <si>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</si>
  <si>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</si>
  <si>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</si>
  <si>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</si>
  <si>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</si>
  <si>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</si>
  <si>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</si>
  <si>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</si>
  <si>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</si>
  <si>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</si>
  <si>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</si>
  <si>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</si>
  <si>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</si>
  <si>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</si>
  <si>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</si>
  <si>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</si>
  <si>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</si>
  <si>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</si>
  <si>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</si>
  <si>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</si>
  <si>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</si>
  <si>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</si>
  <si>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</si>
  <si>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</si>
  <si>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</si>
  <si>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</si>
  <si>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</si>
  <si>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</si>
  <si>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</si>
  <si>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</si>
  <si>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</si>
  <si>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</si>
  <si>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</si>
  <si>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</si>
  <si>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</si>
  <si>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</si>
  <si>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</si>
  <si>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</si>
  <si>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</si>
  <si>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</si>
  <si>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</si>
  <si>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</si>
  <si>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</si>
  <si>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</si>
  <si>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</si>
  <si>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</si>
  <si>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</si>
  <si>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</si>
  <si>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</si>
  <si>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</si>
  <si>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</si>
  <si>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</si>
  <si>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</si>
  <si>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</si>
  <si>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</si>
  <si>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</si>
  <si>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</si>
  <si>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</si>
  <si>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</si>
  <si>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</si>
  <si>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</si>
  <si>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</si>
  <si>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</si>
  <si>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</si>
  <si>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</si>
  <si>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</si>
  <si>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</si>
  <si>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</si>
  <si>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</si>
  <si>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</si>
  <si>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</si>
  <si>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</si>
  <si>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</si>
  <si>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</si>
  <si>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</si>
  <si>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</si>
  <si>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</si>
  <si>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</si>
  <si>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</si>
  <si>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</si>
  <si>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</si>
  <si>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</si>
  <si>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</si>
  <si>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</si>
  <si>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</si>
  <si>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</si>
  <si>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</si>
  <si>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</si>
  <si>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</si>
  <si>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</si>
  <si>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</si>
  <si>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</si>
  <si>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</si>
  <si>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</si>
  <si>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</si>
  <si>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</si>
  <si>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</si>
  <si>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</si>
  <si>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</si>
  <si>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</si>
  <si>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</si>
  <si>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</si>
  <si>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</si>
  <si>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</si>
  <si>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</si>
  <si>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</si>
  <si>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</si>
  <si>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</si>
  <si>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</si>
  <si>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</si>
  <si>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</si>
  <si>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</si>
  <si>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</si>
  <si>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</si>
  <si>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</si>
  <si>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</si>
  <si>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</si>
  <si>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</si>
  <si>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</si>
  <si>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</si>
  <si>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</si>
  <si>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</si>
  <si>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</si>
  <si>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</si>
  <si>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</si>
  <si>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</si>
  <si>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</si>
  <si>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</si>
  <si>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</si>
  <si>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</si>
  <si>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</si>
  <si>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</si>
  <si>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</si>
  <si>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</si>
  <si>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</si>
  <si>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</si>
  <si>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</si>
  <si>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</si>
  <si>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</si>
  <si>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</si>
  <si>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</si>
  <si>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</si>
  <si>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</si>
  <si>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</si>
  <si>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</si>
  <si>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</si>
  <si>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</si>
  <si>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</si>
  <si>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</si>
  <si>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</si>
  <si>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</si>
  <si>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</si>
  <si>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</si>
  <si>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</si>
  <si>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</si>
  <si>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</si>
  <si>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</si>
  <si>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</si>
  <si>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</si>
  <si>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</si>
  <si>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</si>
  <si>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</si>
  <si>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</si>
  <si>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</si>
  <si>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</si>
  <si>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</si>
  <si>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</si>
  <si>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</si>
  <si>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</si>
  <si>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</si>
  <si>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</si>
  <si>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</si>
  <si>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</si>
  <si>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</si>
  <si>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</si>
  <si>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</si>
  <si>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</si>
  <si>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</si>
  <si>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</si>
  <si>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</si>
  <si>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</si>
  <si>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</si>
  <si>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</si>
  <si>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</si>
  <si>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</si>
  <si>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</si>
  <si>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</si>
  <si>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</si>
  <si>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</si>
  <si>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</si>
  <si>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</si>
  <si>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</si>
  <si>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</si>
  <si>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</si>
  <si>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</si>
  <si>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</si>
  <si>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</si>
  <si>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</si>
  <si>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</si>
  <si>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</si>
  <si>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</si>
  <si>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</si>
  <si>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</si>
  <si>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</si>
  <si>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</si>
  <si>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</si>
  <si>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</si>
  <si>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</si>
  <si>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</si>
  <si>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</si>
  <si>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</si>
  <si>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</si>
  <si>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</si>
  <si>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</si>
  <si>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</si>
  <si>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</si>
  <si>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</si>
  <si>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</si>
  <si>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</si>
  <si>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</si>
  <si>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</si>
  <si>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</si>
  <si>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</si>
  <si>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</si>
  <si>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</si>
  <si>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</si>
  <si>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</si>
  <si>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</si>
  <si>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</si>
  <si>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</si>
  <si>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</si>
  <si>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</si>
  <si>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</si>
  <si>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</si>
  <si>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</si>
  <si>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</si>
  <si>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</si>
  <si>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</si>
  <si>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</si>
  <si>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</si>
  <si>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</si>
  <si>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</si>
  <si>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</si>
  <si>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</si>
  <si>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</si>
  <si>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</si>
  <si>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</si>
  <si>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</si>
  <si>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</si>
  <si>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</si>
  <si>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</si>
  <si>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</si>
  <si>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</si>
  <si>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</si>
  <si>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</si>
  <si>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</si>
  <si>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</si>
  <si>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</si>
  <si>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</si>
  <si>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</si>
  <si>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</si>
  <si>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</si>
  <si>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</si>
  <si>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</si>
  <si>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</si>
  <si>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</si>
  <si>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</si>
  <si>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</si>
  <si>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</si>
  <si>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</si>
  <si>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</si>
  <si>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</si>
  <si>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</si>
  <si>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</si>
  <si>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</si>
  <si>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</si>
  <si>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</si>
  <si>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</si>
  <si>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</si>
  <si>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</si>
  <si>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</si>
  <si>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</si>
  <si>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</si>
  <si>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</si>
  <si>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</si>
  <si>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</si>
  <si>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</si>
  <si>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</si>
  <si>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</si>
  <si>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</si>
  <si>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</si>
  <si>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</si>
  <si>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</si>
  <si>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</si>
  <si>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</si>
  <si>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</si>
  <si>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</si>
  <si>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</si>
  <si>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</si>
  <si>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</si>
  <si>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</si>
  <si>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</si>
  <si>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</si>
  <si>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</si>
  <si>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</si>
  <si>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</si>
  <si>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</si>
  <si>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</si>
  <si>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</si>
  <si>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</si>
  <si>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</si>
  <si>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</si>
  <si>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</si>
  <si>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</si>
  <si>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</si>
  <si>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</si>
  <si>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</si>
  <si>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</si>
  <si>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</si>
  <si>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</si>
  <si>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</si>
  <si>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</si>
  <si>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</si>
  <si>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</si>
  <si>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</si>
  <si>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</si>
  <si>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</si>
  <si>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</si>
  <si>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</si>
  <si>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</si>
  <si>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</si>
  <si>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</si>
  <si>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</si>
  <si>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</si>
  <si>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</si>
  <si>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</si>
  <si>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</si>
  <si>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</si>
  <si>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</si>
  <si>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</si>
  <si>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</si>
  <si>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</si>
  <si>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</si>
  <si>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</si>
  <si>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</si>
  <si>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</si>
  <si>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</si>
  <si>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</si>
  <si>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</si>
  <si>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</si>
  <si>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</si>
  <si>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</si>
  <si>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</si>
  <si>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</si>
  <si>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</si>
  <si>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</si>
  <si>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</si>
  <si>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</si>
  <si>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</si>
  <si>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</si>
  <si>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</si>
  <si>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</si>
  <si>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</si>
  <si>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</si>
  <si>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</si>
  <si>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</si>
  <si>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</si>
  <si>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</si>
  <si>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</si>
  <si>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</si>
  <si>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</si>
  <si>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</si>
  <si>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</si>
  <si>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</si>
  <si>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</si>
  <si>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</si>
  <si>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</si>
  <si>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</si>
  <si>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</si>
  <si>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</si>
  <si>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</si>
  <si>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</si>
  <si>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</si>
  <si>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</si>
  <si>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</si>
  <si>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</si>
  <si>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</si>
  <si>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</si>
  <si>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</si>
  <si>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</si>
  <si>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</si>
  <si>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</si>
  <si>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</si>
  <si>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</si>
  <si>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</si>
  <si>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</si>
  <si>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</si>
  <si>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</si>
  <si>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</si>
  <si>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</si>
  <si>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</si>
  <si>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</si>
  <si>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</si>
  <si>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</si>
  <si>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</si>
  <si>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</si>
  <si>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</si>
  <si>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</si>
  <si>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</si>
  <si>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</si>
  <si>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</si>
  <si>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</si>
  <si>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</si>
  <si>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</si>
  <si>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</si>
  <si>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</si>
  <si>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</si>
  <si>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</si>
  <si>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</si>
  <si>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</si>
  <si>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</si>
  <si>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</si>
  <si>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</si>
  <si>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</si>
  <si>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</si>
  <si>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</si>
  <si>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</si>
  <si>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</si>
  <si>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</si>
  <si>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</si>
  <si>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</si>
  <si>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</si>
  <si>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</si>
  <si>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</si>
  <si>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</si>
  <si>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</si>
  <si>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</si>
  <si>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</si>
  <si>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</si>
  <si>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</si>
  <si>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</si>
  <si>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</si>
  <si>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</si>
  <si>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</si>
  <si>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</si>
  <si>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</si>
  <si>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</si>
  <si>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</si>
  <si>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</si>
  <si>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</si>
  <si>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</si>
  <si>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</si>
  <si>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</si>
  <si>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</si>
  <si>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</si>
  <si>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</si>
  <si>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</si>
  <si>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</si>
  <si>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</si>
  <si>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</si>
  <si>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</si>
  <si>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</si>
  <si>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</si>
  <si>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</si>
  <si>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</si>
  <si>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</si>
  <si>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</si>
  <si>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</si>
  <si>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</si>
  <si>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</si>
  <si>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</si>
  <si>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</si>
  <si>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</si>
  <si>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</si>
  <si>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</si>
  <si>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</si>
  <si>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</si>
  <si>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</si>
  <si>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</si>
  <si>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</si>
  <si>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</si>
  <si>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</si>
  <si>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</si>
  <si>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</si>
  <si>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</si>
  <si>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</si>
  <si>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</si>
  <si>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</si>
  <si>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</si>
  <si>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</si>
  <si>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</si>
  <si>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</si>
  <si>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</si>
  <si>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</si>
  <si>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</si>
  <si>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</si>
  <si>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</si>
  <si>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</si>
  <si>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</si>
  <si>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</si>
  <si>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</si>
  <si>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</si>
  <si>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</si>
  <si>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</si>
  <si>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</si>
  <si>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</si>
  <si>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</si>
  <si>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</si>
  <si>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</si>
  <si>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</si>
  <si>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</si>
  <si>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</si>
  <si>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</si>
  <si>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</si>
  <si>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</si>
  <si>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</si>
  <si>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</si>
  <si>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</si>
  <si>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</si>
  <si>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</si>
  <si>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</si>
  <si>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</si>
  <si>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</si>
  <si>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</si>
  <si>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</si>
  <si>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</si>
  <si>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</si>
  <si>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</si>
  <si>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</si>
  <si>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</si>
  <si>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</si>
  <si>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</si>
  <si>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</si>
  <si>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</si>
  <si>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</si>
  <si>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</si>
  <si>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</si>
  <si>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</si>
  <si>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</si>
  <si>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</si>
  <si>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</si>
  <si>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</si>
  <si>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</si>
  <si>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</si>
  <si>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</si>
  <si>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</si>
  <si>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</si>
  <si>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</si>
  <si>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</si>
  <si>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</si>
  <si>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</si>
  <si>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</si>
  <si>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</si>
  <si>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</si>
  <si>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</si>
  <si>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</si>
  <si>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</si>
  <si>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</si>
  <si>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</si>
  <si>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</si>
  <si>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</si>
  <si>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</si>
  <si>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</si>
  <si>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</si>
  <si>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</si>
  <si>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</si>
  <si>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</si>
  <si>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</si>
  <si>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</si>
  <si>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</si>
  <si>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</si>
  <si>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</si>
  <si>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</si>
  <si>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</si>
  <si>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</si>
  <si>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</si>
  <si>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</si>
  <si>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</si>
  <si>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</si>
  <si>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</si>
  <si>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</si>
  <si>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</si>
  <si>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</si>
  <si>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</si>
  <si>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</si>
  <si>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</si>
  <si>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</si>
  <si>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</si>
  <si>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</si>
  <si>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</si>
  <si>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</si>
  <si>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</si>
  <si>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</si>
  <si>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</si>
  <si>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</si>
  <si>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</si>
  <si>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</si>
  <si>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</si>
  <si>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</si>
  <si>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</si>
  <si>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</si>
  <si>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</si>
  <si>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</si>
  <si>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</si>
  <si>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</si>
  <si>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</si>
  <si>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</si>
  <si>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</si>
  <si>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</si>
  <si>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</si>
  <si>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</si>
  <si>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</si>
  <si>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</si>
  <si>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</si>
  <si>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</si>
  <si>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</si>
  <si>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</si>
  <si>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</si>
  <si>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</si>
  <si>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</si>
  <si>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</si>
  <si>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</si>
  <si>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</si>
  <si>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</si>
  <si>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</si>
  <si>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</si>
  <si>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</si>
  <si>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</si>
  <si>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</si>
  <si>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</si>
  <si>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</si>
  <si>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</si>
  <si>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</si>
  <si>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</si>
  <si>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</si>
  <si>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</si>
  <si>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</si>
  <si>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</si>
  <si>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</si>
  <si>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</si>
  <si>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</si>
  <si>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</si>
  <si>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</si>
  <si>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</si>
  <si>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</si>
  <si>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</si>
  <si>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</si>
  <si>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</si>
  <si>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</si>
  <si>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</si>
  <si>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</si>
  <si>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</si>
  <si>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</si>
  <si>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</si>
  <si>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</si>
  <si>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</si>
  <si>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</si>
  <si>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</si>
  <si>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</si>
  <si>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</si>
  <si>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</si>
  <si>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</si>
  <si>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</si>
  <si>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</si>
  <si>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</si>
  <si>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</si>
  <si>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</si>
  <si>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</si>
  <si>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</si>
  <si>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</si>
  <si>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</si>
  <si>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</si>
  <si>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</si>
  <si>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</si>
  <si>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</si>
  <si>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</si>
  <si>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</si>
  <si>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</si>
  <si>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</si>
  <si>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</si>
  <si>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</si>
  <si>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</si>
  <si>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</si>
  <si>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</si>
  <si>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</si>
  <si>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</si>
  <si>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</si>
  <si>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</si>
  <si>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</si>
  <si>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</si>
  <si>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</si>
  <si>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</si>
  <si>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</si>
  <si>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</si>
  <si>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</si>
  <si>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</si>
  <si>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</si>
  <si>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</si>
  <si>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</si>
  <si>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</si>
  <si>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</si>
  <si>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</si>
  <si>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</si>
  <si>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</si>
  <si>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</si>
  <si>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</si>
  <si>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</si>
  <si>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</si>
  <si>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</si>
  <si>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</si>
  <si>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</si>
  <si>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</si>
  <si>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</si>
  <si>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</si>
  <si>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</si>
  <si>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</si>
  <si>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</si>
  <si>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</si>
  <si>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</si>
  <si>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</si>
  <si>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</si>
  <si>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</si>
  <si>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</si>
  <si>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</si>
  <si>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</si>
  <si>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</si>
  <si>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</si>
  <si>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</si>
  <si>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</si>
  <si>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</si>
  <si>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</si>
  <si>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</si>
  <si>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</si>
  <si>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</si>
  <si>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</si>
  <si>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</si>
  <si>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</si>
  <si>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</si>
  <si>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</si>
  <si>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</si>
  <si>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</si>
  <si>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</si>
  <si>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</si>
  <si>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</si>
  <si>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</si>
  <si>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</si>
  <si>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</si>
  <si>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</si>
  <si>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</si>
  <si>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</si>
  <si>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</si>
  <si>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</si>
  <si>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</si>
  <si>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</si>
  <si>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</si>
  <si>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</si>
  <si>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</si>
  <si>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</si>
  <si>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</si>
  <si>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</si>
  <si>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</si>
  <si>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</si>
  <si>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</si>
  <si>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</si>
  <si>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</si>
  <si>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</si>
  <si>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</si>
  <si>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</si>
  <si>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</si>
  <si>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</si>
  <si>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</si>
  <si>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</si>
  <si>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</si>
  <si>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</si>
  <si>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</si>
  <si>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</si>
  <si>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</si>
  <si>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</si>
  <si>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</si>
  <si>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</si>
  <si>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</si>
  <si>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</si>
  <si>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</si>
  <si>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</si>
  <si>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</si>
  <si>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</si>
  <si>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</si>
  <si>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</si>
  <si>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</si>
  <si>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</si>
  <si>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</si>
  <si>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</si>
  <si>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</si>
  <si>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</si>
  <si>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</si>
  <si>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</si>
  <si>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</si>
  <si>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</si>
  <si>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</si>
  <si>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</si>
  <si>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</si>
  <si>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</si>
  <si>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</si>
  <si>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</si>
  <si>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</si>
  <si>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</si>
  <si>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</si>
  <si>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</si>
  <si>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</si>
  <si>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</si>
  <si>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</si>
  <si>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</si>
  <si>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</si>
  <si>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</si>
  <si>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</si>
  <si>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</si>
  <si>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</si>
  <si>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</si>
  <si>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</si>
  <si>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</si>
  <si>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</si>
  <si>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</si>
  <si>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</si>
  <si>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</si>
  <si>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</si>
  <si>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</si>
  <si>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</si>
  <si>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</si>
  <si>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</si>
  <si>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</si>
  <si>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</si>
  <si>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</si>
  <si>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</si>
  <si>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</si>
  <si>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</si>
  <si>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</si>
  <si>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</si>
  <si>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</si>
  <si>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</si>
  <si>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</si>
  <si>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</si>
  <si>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</si>
  <si>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</si>
  <si>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</si>
  <si>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</si>
  <si>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</si>
  <si>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</si>
  <si>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</si>
  <si>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</si>
  <si>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</si>
  <si>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</si>
  <si>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</si>
  <si>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</si>
  <si>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</si>
  <si>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</si>
  <si>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</si>
  <si>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</si>
  <si>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</si>
  <si>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</si>
  <si>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</si>
  <si>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</si>
  <si>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</si>
  <si>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</si>
  <si>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</si>
  <si>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</si>
  <si>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</si>
  <si>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</si>
  <si>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</si>
  <si>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</si>
  <si>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</si>
  <si>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</si>
  <si>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</si>
  <si>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</si>
  <si>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</si>
  <si>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</si>
  <si>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</si>
  <si>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</si>
  <si>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</si>
  <si>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</si>
  <si>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</si>
  <si>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</si>
  <si>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</si>
  <si>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</si>
  <si>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</si>
  <si>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</si>
  <si>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</si>
  <si>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</si>
  <si>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</si>
  <si>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</si>
  <si>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</si>
  <si>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</si>
  <si>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</si>
  <si>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</si>
  <si>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</si>
  <si>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</si>
  <si>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</si>
  <si>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</si>
  <si>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</si>
  <si>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</si>
  <si>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</si>
  <si>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</si>
  <si>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</si>
  <si>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</si>
  <si>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</si>
  <si>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</si>
  <si>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</si>
  <si>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</si>
  <si>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</si>
  <si>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</si>
  <si>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</si>
  <si>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</si>
  <si>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</si>
  <si>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</si>
  <si>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</si>
  <si>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</si>
  <si>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</si>
  <si>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</si>
  <si>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</si>
  <si>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</si>
  <si>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</si>
  <si>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</si>
  <si>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</si>
  <si>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</si>
  <si>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</si>
  <si>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</si>
  <si>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</si>
  <si>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</si>
  <si>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</si>
  <si>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</si>
  <si>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</si>
  <si>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</si>
  <si>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</si>
  <si>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</si>
  <si>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</si>
  <si>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</si>
  <si>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</si>
  <si>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</si>
  <si>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</si>
  <si>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</si>
  <si>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</si>
  <si>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</si>
  <si>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</si>
  <si>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</si>
  <si>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</si>
  <si>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</si>
  <si>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</si>
  <si>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</si>
  <si>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</si>
  <si>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</si>
  <si>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</si>
  <si>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</si>
  <si>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</si>
  <si>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</si>
  <si>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</si>
  <si>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</si>
  <si>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</si>
  <si>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</si>
  <si>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</si>
  <si>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</si>
  <si>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</si>
  <si>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</si>
  <si>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</si>
  <si>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</si>
  <si>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</si>
  <si>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</si>
  <si>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</si>
  <si>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</si>
  <si>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</si>
  <si>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</si>
  <si>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</si>
  <si>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</si>
  <si>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</si>
  <si>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</si>
  <si>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</si>
  <si>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</si>
  <si>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</si>
  <si>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</si>
  <si>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</si>
  <si>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</si>
  <si>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</si>
  <si>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</si>
  <si>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</si>
  <si>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</si>
  <si>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</si>
  <si>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</si>
  <si>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</si>
  <si>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</si>
  <si>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</si>
  <si>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</si>
  <si>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</si>
  <si>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</si>
  <si>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</si>
  <si>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</si>
  <si>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</si>
  <si>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</si>
  <si>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</si>
  <si>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</si>
  <si>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</si>
  <si>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</si>
  <si>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</si>
  <si>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</si>
  <si>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</si>
  <si>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</si>
  <si>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</si>
  <si>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</si>
  <si>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</si>
  <si>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</si>
  <si>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</si>
  <si>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</si>
  <si>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</si>
  <si>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</si>
  <si>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</si>
  <si>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</si>
  <si>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</si>
  <si>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</si>
  <si>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</si>
  <si>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</si>
  <si>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</si>
  <si>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</si>
  <si>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</si>
  <si>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</si>
  <si>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</si>
  <si>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</si>
  <si>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</si>
  <si>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</si>
  <si>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</si>
  <si>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</si>
  <si>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</si>
  <si>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</si>
  <si>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</si>
  <si>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</si>
  <si>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</si>
  <si>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</si>
  <si>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</si>
  <si>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</si>
  <si>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</si>
  <si>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</si>
  <si>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</si>
  <si>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</si>
  <si>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</si>
  <si>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</si>
  <si>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</si>
  <si>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</si>
  <si>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</si>
  <si>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</si>
  <si>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</si>
  <si>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</si>
  <si>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</si>
  <si>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</si>
  <si>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</si>
  <si>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</si>
  <si>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</si>
  <si>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</si>
  <si>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</si>
  <si>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</si>
  <si>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</si>
  <si>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</si>
  <si>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</si>
  <si>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</si>
  <si>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</si>
  <si>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</si>
  <si>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</si>
  <si>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</si>
  <si>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</si>
  <si>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</si>
  <si>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</si>
  <si>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</si>
  <si>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</si>
  <si>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</si>
  <si>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</si>
  <si>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</si>
  <si>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</si>
  <si>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</si>
  <si>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</si>
  <si>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</si>
  <si>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</si>
  <si>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</si>
  <si>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</si>
  <si>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</si>
  <si>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</si>
  <si>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</si>
  <si>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</si>
  <si>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</si>
  <si>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</si>
  <si>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</si>
  <si>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</si>
  <si>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</si>
  <si>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</si>
  <si>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</si>
  <si>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</si>
  <si>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</si>
  <si>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</si>
  <si>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</si>
  <si>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</si>
  <si>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</si>
  <si>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</si>
  <si>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</si>
  <si>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</si>
  <si>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</si>
  <si>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</si>
  <si>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</si>
  <si>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</si>
  <si>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</si>
  <si>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</si>
  <si>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</si>
  <si>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</si>
  <si>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</si>
  <si>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</si>
  <si>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</si>
  <si>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</si>
  <si>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</si>
  <si>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</si>
  <si>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</si>
  <si>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</si>
  <si>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</si>
  <si>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</si>
  <si>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</si>
  <si>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</si>
  <si>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</si>
  <si>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</si>
  <si>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</si>
  <si>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</si>
  <si>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</si>
  <si>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</si>
  <si>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</si>
  <si>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</si>
  <si>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</si>
  <si>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</si>
  <si>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</si>
  <si>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</si>
  <si>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</si>
  <si>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</si>
  <si>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</si>
  <si>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</si>
  <si>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</si>
  <si>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</si>
  <si>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</si>
  <si>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</si>
  <si>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</si>
  <si>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</si>
  <si>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</si>
  <si>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</si>
  <si>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</si>
  <si>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</si>
  <si>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</si>
  <si>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</si>
  <si>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</si>
  <si>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</si>
  <si>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</si>
  <si>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</si>
  <si>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</si>
  <si>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</si>
  <si>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</si>
  <si>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</si>
  <si>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</si>
  <si>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</si>
  <si>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</si>
  <si>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</si>
  <si>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</si>
  <si>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</si>
  <si>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</si>
  <si>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</si>
  <si>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</si>
  <si>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</si>
  <si>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</si>
  <si>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</si>
  <si>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</si>
  <si>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</si>
  <si>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</si>
  <si>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</si>
  <si>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</si>
  <si>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</si>
  <si>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</si>
  <si>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</si>
  <si>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</si>
  <si>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</si>
  <si>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</si>
  <si>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</si>
  <si>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</si>
  <si>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</si>
  <si>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</si>
  <si>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</si>
  <si>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</si>
  <si>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</si>
  <si>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</si>
  <si>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</si>
  <si>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</si>
  <si>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</si>
  <si>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</si>
  <si>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</si>
  <si>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</si>
  <si>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</si>
  <si>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</si>
  <si>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</si>
  <si>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</si>
  <si>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</si>
  <si>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</si>
  <si>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</si>
  <si>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</si>
  <si>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</si>
  <si>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</si>
  <si>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</si>
  <si>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</si>
  <si>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</si>
  <si>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</si>
  <si>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</si>
  <si>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</si>
  <si>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</si>
  <si>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</si>
  <si>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</si>
  <si>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</si>
  <si>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</si>
  <si>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</si>
  <si>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</si>
  <si>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</si>
  <si>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</si>
  <si>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</si>
  <si>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</si>
  <si>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</si>
  <si>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</si>
  <si>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</si>
  <si>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</si>
  <si>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</si>
  <si>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</si>
  <si>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</si>
  <si>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</si>
  <si>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</si>
  <si>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</si>
  <si>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</si>
  <si>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</si>
  <si>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</si>
  <si>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</si>
  <si>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</si>
  <si>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</si>
  <si>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</si>
  <si>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</si>
  <si>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</si>
  <si>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</si>
  <si>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</si>
  <si>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</si>
  <si>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</si>
  <si>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</si>
  <si>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</si>
  <si>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</si>
  <si>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</si>
  <si>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</si>
  <si>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</si>
  <si>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</si>
  <si>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</si>
  <si>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</si>
  <si>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</si>
  <si>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</si>
  <si>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</si>
  <si>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</si>
  <si>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</si>
  <si>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</si>
  <si>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</si>
  <si>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</si>
  <si>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</si>
  <si>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</si>
  <si>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</si>
  <si>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</si>
  <si>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</si>
  <si>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</si>
  <si>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</si>
  <si>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</si>
  <si>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</si>
  <si>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</si>
  <si>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</si>
  <si>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</si>
  <si>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</si>
  <si>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</si>
  <si>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</si>
  <si>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</si>
  <si>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</si>
  <si>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</si>
  <si>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</si>
  <si>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</si>
  <si>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</si>
  <si>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</si>
  <si>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</si>
  <si>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</si>
  <si>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</si>
  <si>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</si>
  <si>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</si>
  <si>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</si>
  <si>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</si>
  <si>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</si>
  <si>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</si>
  <si>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</si>
  <si>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</si>
  <si>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</si>
  <si>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</si>
  <si>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</si>
  <si>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</si>
  <si>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</si>
  <si>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</si>
  <si>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</si>
  <si>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</si>
  <si>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</si>
  <si>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</si>
  <si>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</si>
  <si>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</si>
  <si>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</si>
  <si>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</si>
  <si>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</si>
  <si>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</si>
  <si>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</si>
  <si>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</si>
  <si>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</si>
  <si>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</si>
  <si>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</si>
  <si>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</si>
  <si>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</si>
  <si>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</si>
  <si>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</si>
  <si>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</si>
  <si>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</si>
  <si>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</si>
  <si>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</si>
  <si>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</si>
  <si>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</si>
  <si>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</si>
  <si>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</si>
  <si>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</si>
  <si>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</si>
  <si>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</si>
  <si>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</si>
  <si>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</si>
  <si>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</si>
  <si>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</si>
  <si>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</si>
  <si>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</si>
  <si>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</si>
  <si>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</si>
  <si>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</si>
  <si>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</si>
  <si>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</si>
  <si>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</si>
  <si>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</si>
  <si>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</si>
  <si>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</si>
  <si>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</si>
  <si>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</si>
  <si>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</si>
  <si>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</si>
  <si>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</si>
  <si>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</si>
  <si>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</si>
  <si>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</si>
  <si>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</si>
  <si>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</si>
  <si>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</si>
  <si>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</si>
  <si>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</si>
  <si>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</si>
  <si>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</si>
  <si>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</si>
  <si>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</si>
  <si>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</si>
  <si>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</si>
  <si>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</si>
  <si>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</si>
  <si>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</si>
  <si>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</si>
  <si>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</si>
  <si>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</si>
  <si>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</si>
  <si>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</si>
  <si>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</si>
  <si>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</si>
  <si>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</si>
  <si>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</si>
  <si>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</si>
  <si>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</si>
  <si>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</si>
  <si>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</si>
  <si>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</si>
  <si>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</si>
  <si>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</si>
  <si>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</si>
  <si>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</si>
  <si>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</si>
  <si>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</si>
  <si>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</si>
  <si>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</si>
  <si>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</si>
  <si>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</si>
  <si>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</si>
  <si>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</si>
  <si>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</si>
  <si>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</si>
  <si>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</si>
  <si>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</si>
  <si>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</si>
  <si>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</si>
  <si>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</si>
  <si>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</si>
  <si>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</si>
  <si>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</si>
  <si>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</si>
  <si>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</si>
  <si>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</si>
  <si>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</si>
  <si>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</si>
  <si>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</si>
  <si>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</si>
  <si>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</si>
  <si>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</si>
  <si>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</si>
  <si>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</si>
  <si>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</si>
  <si>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</si>
  <si>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</si>
  <si>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</si>
  <si>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</si>
  <si>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</si>
  <si>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</si>
  <si>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</si>
  <si>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</si>
  <si>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</si>
  <si>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</si>
  <si>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</si>
  <si>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</si>
  <si>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</si>
  <si>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</si>
  <si>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</si>
  <si>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</si>
  <si>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</si>
  <si>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</si>
  <si>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</si>
  <si>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</si>
  <si>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</si>
  <si>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</si>
  <si>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</si>
  <si>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</si>
  <si>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</si>
  <si>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</si>
  <si>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</si>
  <si>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</si>
  <si>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</si>
  <si>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</si>
  <si>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</si>
  <si>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</si>
  <si>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</si>
  <si>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</si>
  <si>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</si>
  <si>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</si>
  <si>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</si>
  <si>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</si>
  <si>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</si>
  <si>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</si>
  <si>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</si>
  <si>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</si>
  <si>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</si>
  <si>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</si>
  <si>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</si>
  <si>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</si>
  <si>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</si>
  <si>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</si>
  <si>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</si>
  <si>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</si>
  <si>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</si>
  <si>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</si>
  <si>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</si>
  <si>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</si>
  <si>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</si>
  <si>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</si>
  <si>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</si>
  <si>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</si>
  <si>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</si>
  <si>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</si>
  <si>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</si>
  <si>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</si>
  <si>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</si>
  <si>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</si>
  <si>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</si>
  <si>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</si>
  <si>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</si>
  <si>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</si>
  <si>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</si>
  <si>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</si>
  <si>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</si>
  <si>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</si>
  <si>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</si>
  <si>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</si>
  <si>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</si>
  <si>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</si>
  <si>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</si>
  <si>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</si>
  <si>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</si>
  <si>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</si>
  <si>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</si>
  <si>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</si>
  <si>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</si>
  <si>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</si>
  <si>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</si>
  <si>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</si>
  <si>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</si>
  <si>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</si>
  <si>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</si>
  <si>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</si>
  <si>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</si>
  <si>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</si>
  <si>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</si>
  <si>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</si>
  <si>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</si>
  <si>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</si>
  <si>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</si>
  <si>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</si>
  <si>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</si>
  <si>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</si>
  <si>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</si>
  <si>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</si>
  <si>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</si>
  <si>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</si>
  <si>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</si>
  <si>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</si>
  <si>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</si>
  <si>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</si>
  <si>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</si>
  <si>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</si>
  <si>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</si>
  <si>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</si>
  <si>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</si>
  <si>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</si>
  <si>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</si>
  <si>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</si>
  <si>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</si>
  <si>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</si>
  <si>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</si>
  <si>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</si>
  <si>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</si>
  <si>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</si>
  <si>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</si>
  <si>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</si>
  <si>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</si>
  <si>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</si>
  <si>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</si>
  <si>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</si>
  <si>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</si>
  <si>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</si>
  <si>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</si>
  <si>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</si>
  <si>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</si>
  <si>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</si>
  <si>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</si>
  <si>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</si>
  <si>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</si>
  <si>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</si>
  <si>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</si>
  <si>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</si>
  <si>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</si>
  <si>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</si>
  <si>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</si>
  <si>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</si>
  <si>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</si>
  <si>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</si>
  <si>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</si>
  <si>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</si>
  <si>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</si>
  <si>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</si>
  <si>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</si>
  <si>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</si>
  <si>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</si>
  <si>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</si>
  <si>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</si>
  <si>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</si>
  <si>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</si>
  <si>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</si>
  <si>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</si>
  <si>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</si>
  <si>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</si>
  <si>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</si>
  <si>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</si>
  <si>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</si>
  <si>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</si>
  <si>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</si>
  <si>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</si>
  <si>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</si>
  <si>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</si>
  <si>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</si>
  <si>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</si>
  <si>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</si>
  <si>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</si>
  <si>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</si>
  <si>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</si>
  <si>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</si>
  <si>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</si>
  <si>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</si>
  <si>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</si>
  <si>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</si>
  <si>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</si>
  <si>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</si>
  <si>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</si>
  <si>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</si>
  <si>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</si>
  <si>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</si>
  <si>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</si>
  <si>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</si>
  <si>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</si>
  <si>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</si>
  <si>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</si>
  <si>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</si>
  <si>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</si>
  <si>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</si>
  <si>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</si>
  <si>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</si>
  <si>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</si>
  <si>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</si>
  <si>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</si>
  <si>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</si>
  <si>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</si>
  <si>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</si>
  <si>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</si>
  <si>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</si>
  <si>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</si>
  <si>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</si>
  <si>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</si>
  <si>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</si>
  <si>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</si>
  <si>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</si>
  <si>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</si>
  <si>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</si>
  <si>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</si>
  <si>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</si>
  <si>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</si>
  <si>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</si>
  <si>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</si>
  <si>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</si>
  <si>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</si>
  <si>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</si>
  <si>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</si>
  <si>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</si>
  <si>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</si>
  <si>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</si>
  <si>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</si>
  <si>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</si>
  <si>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</si>
  <si>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</si>
  <si>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</si>
  <si>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</si>
  <si>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</si>
  <si>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</si>
  <si>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</si>
  <si>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</si>
  <si>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</si>
  <si>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</si>
  <si>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</si>
  <si>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</si>
  <si>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</si>
  <si>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</si>
  <si>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</si>
  <si>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</si>
  <si>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</si>
  <si>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</si>
  <si>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</si>
  <si>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</si>
  <si>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</si>
  <si>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</si>
  <si>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</si>
  <si>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</si>
  <si>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</si>
  <si>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</si>
  <si>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</si>
  <si>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</si>
  <si>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</si>
  <si>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</si>
  <si>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</si>
  <si>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</si>
  <si>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</si>
  <si>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</si>
  <si>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</si>
  <si>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</si>
  <si>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</si>
  <si>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</si>
  <si>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</si>
  <si>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</si>
  <si>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</si>
  <si>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</si>
  <si>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</si>
  <si>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</si>
  <si>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</si>
  <si>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</si>
  <si>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</si>
  <si>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</si>
  <si>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</si>
  <si>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</si>
  <si>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</si>
  <si>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</si>
  <si>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</si>
  <si>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</si>
  <si>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</si>
  <si>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</si>
  <si>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</si>
  <si>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</si>
  <si>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</si>
  <si>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</si>
  <si>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</si>
  <si>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</si>
  <si>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</si>
  <si>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</si>
  <si>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</si>
  <si>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</si>
  <si>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</si>
  <si>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</si>
  <si>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</si>
  <si>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</si>
  <si>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</si>
  <si>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</si>
  <si>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</si>
  <si>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</si>
  <si>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</si>
  <si>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</si>
  <si>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</si>
  <si>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</si>
  <si>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</si>
  <si>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</si>
  <si>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</si>
  <si>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</si>
  <si>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</si>
  <si>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</si>
  <si>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</si>
  <si>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</si>
  <si>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</si>
  <si>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</si>
  <si>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</si>
  <si>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</si>
  <si>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</si>
  <si>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</si>
  <si>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</si>
  <si>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</si>
  <si>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</si>
  <si>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</si>
  <si>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</si>
  <si>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</si>
  <si>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</si>
  <si>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</si>
  <si>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</si>
  <si>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</si>
  <si>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</si>
  <si>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</si>
  <si>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</si>
  <si>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</si>
  <si>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</si>
  <si>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</si>
  <si>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</si>
  <si>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</si>
  <si>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</si>
  <si>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</si>
  <si>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</si>
  <si>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</si>
  <si>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</si>
  <si>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</si>
  <si>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</si>
  <si>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</si>
  <si>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</si>
  <si>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</si>
  <si>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</si>
  <si>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</si>
  <si>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</si>
  <si>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</si>
  <si>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</si>
  <si>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</si>
  <si>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</si>
  <si>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</si>
  <si>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</si>
  <si>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</si>
  <si>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</si>
  <si>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</si>
  <si>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</si>
  <si>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</si>
  <si>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</si>
  <si>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</si>
  <si>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</si>
  <si>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</si>
  <si>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</si>
  <si>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</si>
  <si>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</si>
  <si>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</si>
  <si>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</si>
  <si>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</si>
  <si>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</si>
  <si>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</si>
  <si>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</si>
  <si>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</si>
  <si>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</si>
  <si>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</si>
  <si>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</si>
  <si>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</si>
  <si>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</si>
  <si>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</si>
  <si>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</si>
  <si>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</si>
  <si>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</si>
  <si>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</si>
  <si>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</si>
  <si>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</si>
  <si>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</si>
  <si>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</si>
  <si>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</si>
  <si>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</si>
  <si>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</si>
  <si>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</si>
  <si>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</si>
  <si>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</si>
  <si>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</si>
  <si>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</si>
  <si>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</si>
  <si>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</si>
  <si>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</si>
  <si>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</si>
  <si>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</si>
  <si>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</si>
  <si>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</si>
  <si>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</si>
  <si>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</si>
  <si>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</si>
  <si>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</si>
  <si>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</si>
  <si>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</si>
  <si>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</si>
  <si>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</si>
  <si>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</si>
  <si>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</si>
  <si>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</si>
  <si>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</si>
  <si>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</si>
  <si>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</si>
  <si>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</si>
  <si>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</si>
  <si>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</si>
  <si>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</si>
  <si>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</si>
  <si>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</si>
  <si>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</si>
  <si>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</si>
  <si>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</si>
  <si>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</si>
  <si>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</si>
  <si>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</si>
  <si>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</si>
  <si>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</si>
  <si>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</si>
  <si>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</si>
  <si>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</si>
  <si>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</si>
  <si>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</si>
  <si>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</si>
  <si>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</si>
  <si>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</si>
  <si>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</si>
  <si>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</si>
  <si>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</si>
  <si>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</si>
  <si>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</si>
  <si>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</si>
  <si>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</si>
  <si>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</si>
  <si>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</si>
  <si>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</si>
  <si>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</si>
  <si>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</si>
  <si>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</si>
  <si>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</si>
  <si>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</si>
  <si>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</si>
  <si>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</si>
  <si>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</si>
  <si>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</si>
  <si>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</si>
  <si>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</si>
  <si>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</si>
  <si>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</si>
  <si>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</si>
  <si>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</si>
  <si>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</si>
  <si>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</si>
  <si>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</si>
  <si>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</si>
  <si>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</si>
  <si>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</si>
  <si>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</si>
  <si>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</si>
  <si>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</si>
  <si>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</si>
  <si>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</si>
  <si>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</si>
  <si>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</si>
  <si>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</si>
  <si>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</si>
  <si>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</si>
  <si>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</si>
  <si>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</si>
  <si>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</si>
  <si>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</si>
  <si>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</si>
  <si>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</si>
  <si>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</si>
  <si>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</si>
  <si>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</si>
  <si>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</si>
  <si>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</si>
  <si>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</si>
  <si>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</si>
  <si>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</si>
  <si>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</si>
  <si>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</si>
  <si>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</si>
  <si>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</si>
  <si>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</si>
  <si>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</si>
  <si>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</si>
  <si>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</si>
  <si>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</si>
  <si>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</si>
  <si>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</si>
  <si>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</si>
  <si>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</si>
  <si>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</si>
  <si>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</si>
  <si>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</si>
  <si>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</si>
  <si>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</si>
  <si>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</si>
  <si>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</si>
  <si>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</si>
  <si>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</si>
  <si>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</si>
  <si>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</si>
  <si>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</si>
  <si>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</si>
  <si>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</si>
  <si>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</si>
  <si>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</si>
  <si>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</si>
  <si>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</si>
  <si>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</si>
  <si>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</si>
  <si>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</si>
  <si>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</si>
  <si>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</si>
  <si>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</si>
  <si>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</si>
  <si>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</si>
  <si>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</si>
  <si>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</si>
  <si>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</si>
  <si>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</si>
  <si>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</si>
  <si>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</si>
  <si>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</si>
  <si>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</si>
  <si>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</si>
  <si>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</si>
  <si>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</si>
  <si>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</si>
  <si>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</si>
  <si>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</si>
  <si>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</si>
  <si>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</si>
  <si>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</si>
  <si>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</si>
  <si>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</si>
  <si>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</si>
  <si>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</si>
  <si>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</si>
  <si>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</si>
  <si>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</si>
  <si>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</si>
  <si>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</si>
  <si>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</si>
  <si>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</si>
  <si>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</si>
  <si>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</si>
  <si>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</si>
  <si>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</si>
  <si>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</si>
  <si>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</si>
  <si>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</si>
  <si>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</si>
  <si>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</si>
  <si>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</si>
  <si>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</si>
  <si>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</si>
  <si>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</si>
  <si>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</si>
  <si>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</si>
  <si>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</si>
  <si>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</si>
  <si>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</si>
  <si>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</si>
  <si>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</si>
  <si>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</si>
  <si>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</si>
  <si>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</si>
  <si>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</si>
  <si>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</si>
  <si>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</si>
  <si>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</si>
  <si>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</si>
  <si>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</si>
  <si>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</si>
  <si>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</si>
  <si>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</si>
  <si>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</si>
  <si>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</si>
  <si>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</si>
  <si>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</si>
  <si>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</si>
  <si>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</si>
  <si>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</si>
  <si>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</si>
  <si>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</si>
  <si>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</si>
  <si>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</si>
  <si>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</si>
  <si>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</si>
  <si>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</si>
  <si>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</si>
  <si>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</si>
  <si>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</si>
  <si>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</si>
  <si>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</si>
  <si>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</si>
  <si>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</si>
  <si>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</si>
  <si>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</si>
  <si>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</si>
  <si>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</si>
  <si>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</si>
  <si>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</si>
  <si>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</si>
  <si>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</si>
  <si>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</si>
  <si>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</si>
  <si>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</si>
  <si>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</si>
  <si>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</si>
  <si>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</si>
  <si>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</si>
  <si>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</si>
  <si>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</si>
  <si>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</si>
  <si>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</si>
  <si>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</si>
  <si>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</si>
  <si>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</si>
  <si>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</si>
  <si>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</si>
  <si>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</si>
  <si>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</si>
  <si>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</si>
  <si>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</si>
  <si>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</si>
  <si>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</si>
  <si>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</si>
  <si>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</si>
  <si>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</si>
  <si>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</si>
  <si>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</si>
  <si>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</si>
  <si>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</si>
  <si>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</si>
  <si>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</si>
  <si>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</si>
  <si>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</si>
  <si>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</si>
  <si>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</si>
  <si>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</si>
  <si>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</si>
  <si>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</si>
  <si>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</si>
  <si>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</si>
  <si>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</si>
  <si>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</si>
  <si>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</si>
  <si>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</si>
  <si>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</si>
  <si>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</si>
  <si>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</si>
  <si>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</si>
  <si>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</si>
  <si>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</si>
  <si>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</si>
  <si>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</si>
  <si>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</si>
  <si>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</si>
  <si>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</si>
  <si>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</si>
  <si>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</si>
  <si>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</si>
  <si>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</si>
  <si>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</si>
  <si>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</si>
  <si>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</si>
  <si>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</si>
  <si>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</si>
  <si>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</si>
  <si>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</si>
  <si>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</si>
  <si>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</si>
  <si>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</si>
  <si>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</si>
  <si>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</si>
  <si>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</si>
  <si>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</si>
  <si>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</si>
  <si>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</si>
  <si>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</si>
  <si>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</si>
  <si>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</si>
  <si>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</si>
  <si>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</si>
  <si>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</si>
  <si>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</si>
  <si>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</si>
  <si>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</si>
  <si>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</si>
  <si>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</si>
  <si>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</si>
  <si>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</si>
  <si>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</si>
  <si>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</si>
  <si>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</si>
  <si>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</si>
  <si>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</si>
  <si>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</si>
  <si>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</si>
  <si>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</si>
  <si>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</si>
  <si>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</si>
  <si>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</si>
  <si>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</si>
  <si>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</si>
  <si>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</si>
  <si>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</si>
  <si>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</si>
  <si>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</si>
  <si>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</si>
  <si>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</si>
  <si>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</si>
  <si>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</si>
  <si>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</si>
  <si>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</si>
  <si>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</si>
  <si>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</si>
  <si>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</si>
  <si>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</si>
  <si>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</si>
  <si>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</si>
  <si>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</si>
  <si>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</si>
  <si>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</si>
  <si>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</si>
  <si>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</si>
  <si>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</si>
  <si>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</si>
  <si>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</si>
  <si>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</si>
  <si>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</si>
  <si>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</si>
  <si>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</si>
  <si>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</si>
  <si>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</si>
  <si>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</si>
  <si>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</si>
  <si>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</si>
  <si>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</si>
  <si>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</si>
  <si>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</si>
  <si>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</si>
  <si>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</si>
  <si>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</si>
  <si>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</si>
  <si>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</si>
  <si>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</si>
  <si>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</si>
  <si>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</si>
  <si>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</si>
  <si>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</si>
  <si>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</si>
  <si>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</si>
  <si>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</si>
  <si>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</si>
  <si>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</si>
  <si>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</si>
  <si>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</si>
  <si>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</si>
  <si>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</si>
  <si>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</si>
  <si>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</si>
  <si>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</si>
  <si>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</si>
  <si>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</si>
  <si>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</si>
  <si>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</si>
  <si>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</si>
  <si>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</si>
  <si>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</si>
  <si>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</si>
  <si>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</si>
  <si>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</si>
  <si>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</si>
  <si>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</si>
  <si>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</si>
  <si>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</si>
  <si>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</si>
  <si>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</si>
  <si>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</si>
  <si>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</si>
  <si>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</si>
  <si>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</si>
  <si>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</si>
  <si>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</si>
  <si>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</si>
  <si>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</si>
  <si>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</si>
  <si>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</si>
  <si>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</si>
  <si>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</si>
  <si>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</si>
  <si>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</si>
  <si>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</si>
  <si>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</si>
  <si>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</si>
  <si>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</si>
  <si>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</si>
  <si>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</si>
  <si>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</si>
  <si>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</si>
  <si>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</si>
  <si>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</si>
  <si>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</si>
  <si>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</si>
  <si>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</si>
  <si>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</si>
  <si>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</si>
  <si>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</si>
  <si>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</si>
  <si>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</si>
  <si>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</si>
  <si>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</si>
  <si>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</si>
  <si>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</si>
  <si>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</si>
  <si>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</si>
  <si>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</si>
  <si>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</si>
  <si>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</si>
  <si>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</si>
  <si>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</si>
  <si>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</si>
  <si>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</si>
  <si>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</si>
  <si>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</si>
  <si>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</si>
  <si>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</si>
  <si>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</si>
  <si>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</si>
  <si>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</si>
  <si>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</si>
  <si>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</si>
  <si>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</si>
  <si>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</si>
  <si>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</si>
  <si>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</si>
  <si>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</si>
  <si>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</si>
  <si>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</si>
  <si>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</si>
  <si>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</si>
  <si>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</si>
  <si>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</si>
  <si>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</si>
  <si>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</si>
  <si>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</si>
  <si>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</si>
  <si>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</si>
  <si>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</si>
  <si>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</si>
  <si>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</si>
  <si>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</si>
  <si>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</si>
  <si>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</si>
  <si>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</si>
  <si>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</si>
  <si>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</si>
  <si>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</si>
  <si>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</si>
  <si>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</si>
  <si>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</si>
  <si>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</si>
  <si>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</si>
  <si>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</si>
  <si>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</si>
  <si>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</si>
  <si>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</si>
  <si>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</si>
  <si>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</si>
  <si>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</si>
  <si>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</si>
  <si>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</si>
  <si>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</si>
  <si>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</si>
  <si>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</si>
  <si>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</si>
  <si>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</si>
  <si>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</si>
  <si>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</si>
  <si>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</si>
  <si>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</si>
  <si>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</si>
  <si>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</si>
  <si>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</si>
  <si>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</si>
  <si>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</si>
  <si>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</si>
  <si>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</si>
  <si>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</si>
  <si>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</si>
  <si>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</si>
  <si>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</si>
  <si>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</si>
  <si>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</si>
  <si>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</si>
  <si>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</si>
  <si>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</si>
  <si>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</si>
  <si>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</si>
  <si>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</si>
  <si>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</si>
  <si>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</si>
  <si>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</si>
  <si>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</si>
  <si>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</si>
  <si>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</si>
  <si>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</si>
  <si>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</si>
  <si>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</si>
  <si>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</si>
  <si>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</si>
  <si>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</si>
  <si>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</si>
  <si>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</si>
  <si>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</si>
  <si>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</si>
  <si>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</si>
  <si>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</si>
  <si>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</si>
  <si>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</si>
  <si>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</si>
  <si>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</si>
  <si>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</si>
  <si>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</si>
  <si>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</si>
  <si>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</si>
  <si>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</si>
  <si>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</si>
  <si>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</si>
  <si>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</si>
  <si>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</si>
  <si>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</si>
  <si>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</si>
  <si>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</si>
  <si>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</si>
  <si>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</si>
  <si>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</si>
  <si>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</si>
  <si>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</si>
  <si>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</si>
  <si>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</si>
  <si>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</si>
  <si>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</si>
  <si>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</si>
  <si>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</si>
  <si>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</si>
  <si>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</si>
  <si>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</si>
  <si>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</si>
  <si>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</si>
  <si>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</si>
  <si>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</si>
  <si>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</si>
  <si>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</si>
  <si>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</si>
  <si>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</si>
  <si>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</si>
  <si>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</si>
  <si>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</si>
  <si>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</si>
  <si>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</si>
  <si>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</si>
  <si>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</si>
  <si>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</si>
  <si>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</si>
  <si>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</si>
  <si>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</si>
  <si>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</si>
  <si>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</si>
  <si>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</si>
  <si>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</si>
  <si>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</si>
  <si>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</si>
  <si>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</si>
  <si>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</si>
  <si>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</si>
  <si>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</si>
  <si>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</si>
  <si>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</si>
  <si>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</si>
  <si>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</si>
  <si>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</si>
  <si>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</si>
  <si>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</si>
  <si>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</si>
  <si>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</si>
  <si>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</si>
  <si>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</si>
  <si>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</si>
  <si>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</si>
  <si>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</si>
  <si>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</si>
  <si>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</si>
  <si>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</si>
  <si>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</si>
  <si>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</si>
  <si>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</si>
  <si>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</si>
  <si>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</si>
  <si>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</si>
  <si>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</si>
  <si>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</si>
  <si>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</si>
  <si>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</si>
  <si>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</si>
  <si>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</si>
  <si>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</si>
  <si>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</si>
  <si>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</si>
  <si>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</si>
  <si>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</si>
  <si>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</si>
  <si>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</si>
  <si>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</si>
  <si>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</si>
  <si>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</si>
  <si>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</si>
  <si>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</si>
  <si>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</si>
  <si>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</si>
  <si>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</si>
  <si>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</si>
  <si>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</si>
  <si>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</si>
  <si>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</si>
  <si>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</si>
  <si>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</si>
  <si>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</si>
  <si>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</si>
  <si>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</si>
  <si>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</si>
  <si>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</si>
  <si>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</si>
  <si>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</si>
  <si>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</si>
  <si>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</si>
  <si>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</si>
  <si>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</si>
  <si>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</si>
  <si>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</si>
  <si>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</si>
  <si>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</si>
  <si>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</si>
  <si>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</si>
  <si>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</si>
  <si>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</si>
  <si>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</si>
  <si>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</si>
  <si>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</si>
  <si>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</si>
  <si>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</si>
  <si>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</si>
  <si>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</si>
  <si>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</si>
  <si>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</si>
  <si>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</si>
  <si>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</si>
  <si>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</si>
  <si>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</si>
  <si>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</si>
  <si>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</si>
  <si>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</si>
  <si>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</si>
  <si>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</si>
  <si>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</si>
  <si>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</si>
  <si>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</si>
  <si>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</si>
  <si>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</si>
  <si>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</si>
  <si>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</si>
  <si>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</si>
  <si>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</si>
  <si>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</si>
  <si>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</si>
  <si>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</si>
  <si>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</si>
  <si>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</si>
  <si>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</si>
  <si>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</si>
  <si>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</si>
  <si>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</si>
  <si>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</si>
  <si>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</si>
  <si>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</si>
  <si>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</si>
  <si>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</si>
  <si>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</si>
  <si>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</si>
  <si>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</si>
  <si>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</si>
  <si>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</si>
  <si>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</si>
  <si>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</si>
  <si>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</si>
  <si>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</si>
  <si>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</si>
  <si>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</si>
  <si>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</si>
  <si>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</si>
  <si>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</si>
  <si>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</si>
  <si>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</si>
  <si>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</si>
  <si>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</si>
  <si>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</si>
  <si>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</si>
  <si>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</si>
  <si>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</si>
  <si>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</si>
  <si>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</si>
  <si>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</si>
  <si>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</si>
  <si>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</si>
  <si>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</si>
  <si>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</si>
  <si>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</si>
  <si>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</si>
  <si>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</si>
  <si>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</si>
  <si>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</si>
  <si>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</si>
  <si>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</si>
  <si>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</si>
  <si>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</si>
  <si>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</si>
  <si>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</si>
  <si>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</si>
  <si>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</si>
  <si>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</si>
  <si>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</si>
  <si>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</si>
  <si>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</si>
  <si>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</si>
  <si>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</si>
  <si>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</si>
  <si>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</si>
  <si>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</si>
  <si>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</si>
  <si>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</si>
  <si>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</si>
  <si>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</si>
  <si>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</si>
  <si>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</si>
  <si>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</si>
  <si>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</si>
  <si>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</si>
  <si>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</si>
  <si>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</si>
  <si>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</si>
  <si>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</si>
  <si>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</si>
  <si>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</si>
  <si>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</si>
  <si>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</si>
  <si>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</si>
  <si>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</si>
  <si>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</si>
  <si>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</si>
  <si>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</si>
  <si>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</si>
  <si>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</si>
  <si>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</si>
  <si>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</si>
  <si>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</si>
  <si>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</si>
  <si>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</si>
  <si>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</si>
  <si>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</si>
  <si>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</si>
  <si>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</si>
  <si>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</si>
  <si>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</si>
  <si>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</si>
  <si>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</si>
  <si>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</si>
  <si>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</si>
  <si>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</si>
  <si>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</si>
  <si>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</si>
  <si>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</si>
  <si>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</si>
  <si>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</si>
  <si>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</si>
  <si>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</si>
  <si>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</si>
  <si>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</si>
  <si>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</si>
  <si>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</si>
  <si>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</si>
  <si>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</si>
  <si>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</si>
  <si>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</si>
  <si>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</si>
  <si>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</si>
  <si>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</si>
  <si>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</si>
  <si>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</si>
  <si>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</si>
  <si>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</si>
  <si>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</si>
  <si>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</si>
  <si>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</si>
  <si>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</si>
  <si>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</si>
  <si>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</si>
  <si>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</si>
  <si>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</si>
  <si>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</si>
  <si>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</si>
  <si>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</si>
  <si>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</si>
  <si>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</si>
  <si>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</si>
  <si>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</si>
  <si>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</si>
  <si>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</si>
  <si>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</si>
  <si>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</si>
  <si>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</si>
  <si>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</si>
  <si>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</si>
  <si>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</si>
  <si>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</si>
  <si>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</si>
  <si>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</si>
  <si>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</si>
  <si>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</si>
  <si>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</si>
  <si>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</si>
  <si>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</si>
  <si>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</si>
  <si>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</si>
  <si>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</si>
  <si>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</si>
  <si>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</si>
  <si>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</si>
  <si>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</si>
  <si>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</si>
  <si>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</si>
  <si>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</si>
  <si>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</si>
  <si>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</si>
  <si>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</si>
  <si>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</si>
  <si>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</si>
  <si>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</si>
  <si>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</si>
  <si>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</si>
  <si>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</si>
  <si>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</si>
  <si>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</si>
  <si>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</si>
  <si>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</si>
  <si>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</si>
  <si>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</si>
  <si>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</si>
  <si>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</si>
  <si>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</si>
  <si>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</si>
  <si>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</si>
  <si>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</si>
  <si>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</si>
  <si>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</si>
  <si>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</si>
  <si>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</si>
  <si>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</si>
  <si>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</si>
  <si>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</si>
  <si>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</si>
  <si>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</si>
  <si>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</si>
  <si>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</si>
  <si>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</si>
  <si>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</si>
  <si>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</si>
  <si>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</si>
  <si>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</si>
  <si>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</si>
  <si>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</si>
  <si>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</si>
  <si>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</si>
  <si>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</si>
  <si>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</si>
  <si>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</si>
  <si>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</si>
  <si>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</si>
  <si>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</si>
  <si>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</si>
  <si>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</si>
  <si>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</si>
  <si>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</si>
  <si>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</si>
  <si>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</si>
  <si>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</si>
  <si>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</si>
  <si>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</si>
  <si>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</si>
  <si>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</si>
  <si>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</si>
  <si>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</si>
  <si>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</si>
  <si>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</si>
  <si>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</si>
  <si>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</si>
  <si>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</si>
  <si>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</si>
  <si>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</si>
  <si>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</si>
  <si>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</si>
  <si>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</si>
  <si>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</si>
  <si>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</si>
  <si>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</si>
  <si>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</si>
  <si>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</si>
  <si>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</si>
  <si>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</si>
  <si>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</si>
  <si>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</si>
  <si>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</si>
  <si>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</si>
  <si>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</si>
  <si>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</si>
  <si>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</si>
  <si>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</si>
  <si>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</si>
  <si>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</si>
  <si>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</si>
  <si>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</si>
  <si>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</si>
  <si>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</si>
  <si>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</si>
  <si>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</si>
  <si>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</si>
  <si>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</si>
  <si>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</si>
  <si>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</si>
  <si>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</si>
  <si>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</si>
  <si>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</si>
  <si>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</si>
  <si>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</si>
  <si>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</si>
  <si>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</si>
  <si>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</si>
  <si>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</si>
  <si>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</si>
  <si>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</si>
  <si>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</si>
  <si>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</si>
  <si>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</si>
  <si>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</si>
  <si>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</si>
  <si>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</si>
  <si>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</si>
  <si>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</si>
  <si>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</si>
  <si>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</si>
  <si>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</si>
  <si>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</si>
  <si>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</si>
  <si>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</si>
  <si>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</si>
  <si>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</si>
  <si>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</si>
  <si>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</si>
  <si>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</si>
  <si>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</si>
  <si>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</si>
  <si>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</si>
  <si>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</si>
  <si>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</si>
  <si>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</si>
  <si>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</si>
  <si>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</si>
  <si>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</si>
  <si>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</si>
  <si>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</si>
  <si>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</si>
  <si>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</si>
  <si>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</si>
  <si>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</si>
  <si>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</si>
  <si>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</si>
  <si>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</si>
  <si>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</si>
  <si>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</si>
  <si>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</si>
  <si>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</si>
  <si>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</si>
  <si>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</si>
  <si>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</si>
  <si>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</si>
  <si>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</si>
  <si>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</si>
  <si>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</si>
  <si>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</si>
  <si>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</si>
  <si>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</si>
  <si>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</si>
  <si>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</si>
  <si>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</si>
  <si>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</si>
  <si>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</si>
  <si>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</si>
  <si>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</si>
  <si>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</si>
  <si>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</si>
  <si>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</si>
  <si>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</si>
  <si>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</si>
  <si>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</si>
  <si>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</si>
  <si>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</si>
  <si>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</si>
  <si>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</si>
  <si>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</si>
  <si>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</si>
  <si>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</si>
  <si>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</si>
  <si>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</si>
  <si>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</si>
  <si>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</si>
  <si>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</si>
  <si>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</si>
  <si>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</si>
  <si>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</si>
  <si>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</si>
  <si>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</si>
  <si>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</si>
  <si>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</si>
  <si>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</si>
  <si>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</si>
  <si>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</si>
  <si>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</si>
  <si>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</si>
  <si>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</si>
  <si>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</si>
  <si>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</si>
  <si>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</si>
  <si>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</si>
  <si>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</si>
  <si>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</si>
  <si>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</si>
  <si>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</si>
  <si>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</si>
  <si>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</si>
  <si>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</si>
  <si>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</si>
  <si>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</si>
  <si>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</si>
  <si>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</si>
  <si>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</si>
  <si>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</si>
  <si>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</si>
  <si>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</si>
  <si>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</si>
  <si>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</si>
  <si>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</si>
  <si>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</si>
  <si>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</si>
  <si>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</si>
  <si>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</si>
  <si>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</si>
  <si>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</si>
  <si>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</si>
  <si>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</si>
  <si>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</si>
  <si>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</si>
  <si>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</si>
  <si>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</si>
  <si>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</si>
  <si>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</si>
  <si>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</si>
  <si>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</si>
  <si>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</si>
  <si>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</si>
  <si>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</si>
  <si>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</si>
  <si>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</si>
  <si>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</si>
  <si>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</si>
  <si>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</si>
  <si>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</si>
  <si>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</si>
  <si>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</si>
  <si>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</si>
  <si>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</si>
  <si>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</si>
  <si>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</si>
  <si>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</si>
  <si>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</si>
  <si>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</si>
  <si>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</si>
  <si>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</si>
  <si>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</si>
  <si>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</si>
  <si>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</si>
  <si>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</si>
  <si>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</si>
  <si>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</si>
  <si>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</si>
  <si>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</si>
  <si>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</si>
  <si>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</si>
  <si>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</si>
  <si>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</si>
  <si>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</si>
  <si>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</si>
  <si>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</si>
  <si>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</si>
  <si>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</si>
  <si>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</si>
  <si>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</si>
  <si>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</si>
  <si>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</si>
  <si>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</si>
  <si>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</si>
  <si>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</si>
  <si>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</si>
  <si>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</si>
  <si>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</si>
  <si>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</si>
  <si>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</si>
  <si>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</si>
  <si>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</si>
  <si>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</si>
  <si>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</si>
  <si>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</si>
  <si>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</si>
  <si>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</si>
  <si>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</si>
  <si>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</si>
  <si>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</si>
  <si>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</si>
  <si>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</si>
  <si>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</si>
  <si>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</si>
  <si>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</si>
  <si>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</si>
  <si>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</si>
  <si>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</si>
  <si>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</si>
  <si>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</si>
  <si>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</si>
  <si>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</si>
  <si>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</si>
  <si>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</si>
  <si>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</si>
  <si>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</si>
  <si>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</si>
  <si>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</si>
  <si>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</si>
  <si>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</si>
  <si>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</si>
  <si>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</si>
  <si>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</si>
  <si>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</si>
  <si>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</si>
  <si>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</si>
  <si>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</si>
  <si>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</si>
  <si>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</si>
  <si>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</si>
  <si>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</si>
  <si>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</si>
  <si>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</si>
  <si>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</si>
  <si>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</si>
  <si>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</si>
  <si>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</si>
  <si>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</si>
  <si>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</si>
  <si>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</si>
  <si>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</si>
  <si>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</si>
  <si>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</si>
  <si>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</si>
  <si>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</si>
  <si>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</si>
  <si>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</si>
  <si>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</si>
  <si>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</si>
  <si>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</si>
  <si>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</si>
  <si>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</si>
  <si>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</si>
  <si>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</si>
  <si>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</si>
  <si>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</si>
  <si>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</si>
  <si>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</si>
  <si>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</si>
  <si>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</si>
  <si>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</si>
  <si>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</si>
  <si>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</si>
  <si>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</si>
  <si>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</si>
  <si>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</si>
  <si>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</si>
  <si>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</si>
  <si>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</si>
  <si>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</si>
  <si>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</si>
  <si>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</si>
  <si>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</si>
  <si>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</si>
  <si>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</si>
  <si>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</si>
  <si>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</si>
  <si>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</si>
  <si>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</si>
  <si>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</si>
  <si>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</si>
  <si>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</si>
  <si>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</si>
  <si>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</si>
  <si>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</si>
  <si>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</si>
  <si>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</si>
  <si>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</si>
  <si>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</si>
  <si>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</si>
  <si>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</si>
  <si>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</si>
  <si>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</si>
  <si>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</si>
  <si>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</si>
  <si>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</si>
  <si>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</si>
  <si>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</si>
  <si>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</si>
  <si>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</si>
  <si>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</si>
  <si>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</si>
  <si>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</si>
  <si>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</si>
  <si>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</si>
  <si>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</si>
  <si>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</si>
  <si>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</si>
  <si>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</si>
  <si>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</si>
  <si>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</si>
  <si>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</si>
  <si>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</si>
  <si>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</si>
  <si>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</si>
  <si>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</si>
  <si>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</si>
  <si>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</si>
  <si>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</si>
  <si>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</si>
  <si>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</si>
  <si>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</si>
  <si>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</si>
  <si>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</si>
  <si>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</si>
  <si>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</si>
  <si>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</si>
  <si>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</si>
  <si>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</si>
  <si>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</si>
  <si>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</si>
  <si>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</si>
  <si>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</si>
  <si>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</si>
  <si>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</si>
  <si>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</si>
  <si>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</si>
  <si>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</si>
  <si>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</si>
  <si>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</si>
  <si>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</si>
  <si>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</si>
  <si>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</si>
  <si>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</si>
  <si>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</si>
  <si>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</si>
  <si>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</si>
  <si>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</si>
  <si>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</si>
  <si>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</si>
  <si>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</si>
  <si>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</si>
  <si>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</si>
  <si>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</si>
  <si>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</si>
  <si>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</si>
  <si>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</si>
  <si>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</si>
  <si>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</si>
  <si>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</si>
  <si>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</si>
  <si>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</si>
  <si>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</si>
  <si>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</si>
  <si>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</si>
  <si>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</si>
  <si>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</si>
  <si>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</si>
  <si>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</si>
  <si>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</si>
  <si>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</si>
  <si>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</si>
  <si>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</si>
  <si>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</si>
  <si>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</si>
  <si>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</si>
  <si>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</si>
  <si>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</si>
  <si>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</si>
  <si>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</si>
  <si>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</si>
  <si>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</si>
  <si>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</si>
  <si>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</si>
  <si>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</si>
  <si>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</si>
  <si>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</si>
  <si>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</si>
  <si>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</si>
  <si>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</si>
  <si>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</si>
  <si>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</si>
  <si>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</si>
  <si>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</si>
  <si>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</si>
  <si>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</si>
  <si>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</si>
  <si>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</si>
  <si>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</si>
  <si>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</si>
  <si>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</si>
  <si>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</si>
  <si>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</si>
  <si>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</si>
  <si>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</si>
  <si>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</si>
  <si>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</si>
  <si>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</si>
  <si>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</si>
  <si>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</si>
  <si>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</si>
  <si>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</si>
  <si>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</si>
  <si>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</si>
  <si>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</si>
  <si>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</si>
  <si>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</si>
  <si>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</si>
  <si>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</si>
  <si>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</si>
  <si>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</si>
  <si>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</si>
  <si>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</si>
  <si>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</si>
  <si>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</si>
  <si>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</si>
  <si>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</si>
  <si>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</si>
  <si>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</si>
  <si>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</si>
  <si>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</si>
  <si>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</si>
  <si>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</si>
  <si>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</si>
  <si>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</si>
  <si>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</si>
  <si>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</si>
  <si>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</si>
  <si>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</si>
  <si>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</si>
  <si>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</si>
  <si>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</si>
  <si>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</si>
  <si>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</si>
  <si>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</si>
  <si>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</si>
  <si>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</si>
  <si>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</si>
  <si>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</si>
  <si>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</si>
  <si>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</si>
  <si>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</si>
  <si>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</si>
  <si>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</si>
  <si>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</si>
  <si>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</si>
  <si>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</si>
  <si>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</si>
  <si>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</si>
  <si>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</si>
  <si>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</si>
  <si>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</si>
  <si>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</si>
  <si>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</si>
  <si>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</si>
  <si>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</si>
  <si>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</si>
  <si>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</si>
  <si>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</si>
  <si>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</si>
  <si>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</si>
  <si>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</si>
  <si>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</si>
  <si>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</si>
  <si>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</si>
  <si>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</si>
  <si>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</si>
  <si>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</si>
  <si>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</si>
  <si>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</si>
  <si>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</si>
  <si>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</si>
  <si>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</si>
  <si>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</si>
  <si>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</si>
  <si>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</si>
  <si>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</si>
  <si>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</si>
  <si>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</si>
  <si>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</si>
  <si>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</si>
  <si>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</si>
  <si>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</si>
  <si>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</si>
  <si>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</si>
  <si>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</si>
  <si>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</si>
  <si>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</si>
  <si>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</si>
  <si>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</si>
  <si>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</si>
  <si>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</si>
  <si>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</si>
  <si>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</si>
  <si>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</si>
  <si>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</si>
  <si>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</si>
  <si>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</si>
  <si>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</si>
  <si>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</si>
  <si>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</si>
  <si>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</si>
  <si>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</si>
  <si>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</si>
  <si>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</si>
  <si>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</si>
  <si>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</si>
  <si>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</si>
  <si>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</si>
  <si>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</si>
  <si>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</si>
  <si>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</si>
  <si>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</si>
  <si>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</si>
  <si>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</si>
  <si>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</si>
  <si>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</si>
  <si>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</si>
  <si>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</si>
  <si>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</si>
  <si>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</si>
  <si>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</si>
  <si>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</si>
  <si>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</si>
  <si>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</si>
  <si>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</si>
  <si>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</si>
  <si>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</si>
  <si>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</si>
  <si>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</si>
  <si>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</si>
  <si>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</si>
  <si>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</si>
  <si>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</si>
  <si>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</si>
  <si>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</si>
  <si>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</si>
  <si>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</si>
  <si>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</si>
  <si>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</si>
  <si>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</si>
  <si>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</si>
  <si>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</si>
  <si>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</si>
  <si>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</si>
  <si>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</si>
  <si>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</si>
  <si>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</si>
  <si>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</si>
  <si>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</si>
  <si>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</si>
  <si>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</si>
  <si>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</si>
  <si>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</si>
  <si>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</si>
  <si>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</si>
  <si>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</si>
  <si>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</si>
  <si>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</si>
  <si>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</si>
  <si>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</si>
  <si>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</si>
  <si>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</si>
  <si>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</si>
  <si>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</si>
  <si>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</si>
  <si>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</si>
  <si>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</si>
  <si>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</si>
  <si>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</si>
  <si>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</si>
  <si>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</si>
  <si>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</si>
  <si>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</si>
  <si>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</si>
  <si>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</si>
  <si>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</si>
  <si>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</si>
  <si>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</si>
  <si>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</si>
  <si>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</si>
  <si>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</si>
  <si>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</si>
  <si>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</si>
  <si>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</si>
  <si>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</si>
  <si>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</si>
  <si>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</si>
  <si>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</si>
  <si>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</si>
  <si>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</si>
  <si>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</si>
  <si>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</si>
  <si>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</si>
  <si>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</si>
  <si>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</si>
  <si>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</si>
  <si>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</si>
  <si>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</si>
  <si>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</si>
  <si>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</si>
  <si>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</si>
  <si>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</si>
  <si>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</si>
  <si>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</si>
  <si>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</si>
  <si>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</si>
  <si>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</si>
  <si>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</si>
  <si>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</si>
  <si>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</si>
  <si>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</si>
  <si>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</si>
  <si>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</si>
  <si>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</si>
  <si>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</si>
  <si>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</si>
  <si>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</si>
  <si>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</si>
  <si>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</si>
  <si>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</si>
  <si>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</si>
  <si>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</si>
  <si>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</si>
  <si>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</si>
  <si>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</si>
  <si>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</si>
  <si>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</si>
  <si>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</si>
  <si>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</si>
  <si>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</si>
  <si>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</si>
  <si>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</si>
  <si>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</si>
  <si>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</si>
  <si>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</si>
  <si>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</si>
  <si>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</si>
  <si>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</si>
  <si>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</si>
  <si>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</si>
  <si>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</si>
  <si>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</si>
  <si>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</si>
  <si>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</si>
  <si>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</si>
  <si>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</si>
  <si>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</si>
  <si>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</si>
  <si>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</si>
  <si>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</si>
  <si>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</si>
  <si>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</si>
  <si>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</si>
  <si>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</si>
  <si>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</si>
  <si>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</si>
  <si>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</si>
  <si>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</si>
  <si>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</si>
  <si>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</si>
  <si>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</si>
  <si>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</si>
  <si>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</si>
  <si>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</si>
  <si>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</si>
  <si>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</si>
  <si>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</si>
  <si>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</si>
  <si>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</si>
  <si>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</si>
  <si>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</si>
  <si>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</si>
  <si>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</si>
  <si>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</si>
  <si>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</si>
  <si>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</si>
  <si>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</si>
  <si>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</si>
  <si>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</si>
  <si>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</si>
  <si>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</si>
  <si>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</si>
  <si>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</si>
  <si>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</si>
  <si>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</si>
  <si>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</si>
  <si>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</si>
  <si>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</si>
  <si>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</si>
  <si>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</si>
  <si>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</si>
  <si>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</si>
  <si>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</si>
  <si>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</si>
  <si>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</si>
  <si>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</si>
  <si>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</si>
  <si>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</si>
  <si>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</si>
  <si>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</si>
  <si>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</si>
  <si>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</si>
  <si>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</si>
  <si>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</si>
  <si>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</si>
  <si>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</si>
  <si>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</si>
  <si>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</si>
  <si>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</si>
  <si>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</si>
  <si>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</si>
  <si>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</si>
  <si>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</si>
  <si>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</si>
  <si>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</si>
  <si>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</si>
  <si>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</si>
  <si>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</si>
  <si>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</si>
  <si>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</si>
  <si>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</si>
  <si>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</si>
  <si>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</si>
  <si>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</si>
  <si>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</si>
  <si>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</si>
  <si>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</si>
  <si>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</si>
  <si>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</si>
  <si>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</si>
  <si>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</si>
  <si>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</si>
  <si>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</si>
  <si>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</si>
  <si>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</si>
  <si>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</si>
  <si>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</si>
  <si>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</si>
  <si>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</si>
  <si>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</si>
  <si>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</si>
  <si>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</si>
  <si>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</si>
  <si>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</si>
  <si>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</si>
  <si>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</si>
  <si>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</si>
  <si>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</si>
  <si>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</si>
  <si>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</si>
  <si>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</si>
  <si>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</si>
  <si>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</si>
  <si>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</si>
  <si>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</si>
  <si>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</si>
  <si>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</si>
  <si>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</si>
  <si>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</si>
  <si>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</si>
  <si>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</si>
  <si>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</si>
  <si>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</si>
  <si>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</si>
  <si>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</si>
  <si>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</si>
  <si>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</si>
  <si>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</si>
  <si>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</si>
  <si>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</si>
  <si>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</si>
  <si>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</si>
  <si>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</si>
  <si>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</si>
  <si>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</si>
  <si>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</si>
  <si>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</si>
  <si>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</si>
  <si>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</si>
  <si>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</si>
  <si>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</si>
  <si>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</si>
  <si>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</si>
  <si>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</si>
  <si>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</si>
  <si>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</si>
  <si>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</si>
  <si>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</si>
  <si>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</si>
  <si>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</si>
  <si>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</si>
  <si>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</si>
  <si>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</si>
  <si>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</si>
  <si>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</si>
  <si>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</si>
  <si>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</si>
  <si>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</si>
  <si>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</si>
  <si>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</si>
  <si>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</si>
  <si>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</si>
  <si>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</si>
  <si>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</si>
  <si>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</si>
  <si>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</si>
  <si>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</si>
  <si>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</si>
  <si>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</si>
  <si>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</si>
  <si>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</si>
  <si>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</si>
  <si>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</si>
  <si>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</si>
  <si>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</si>
  <si>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</si>
  <si>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</si>
  <si>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</si>
  <si>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</si>
  <si>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</si>
  <si>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</si>
  <si>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</si>
  <si>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</si>
  <si>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</si>
  <si>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</si>
  <si>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</si>
  <si>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</si>
  <si>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</si>
  <si>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</si>
  <si>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</si>
  <si>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</si>
  <si>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</si>
  <si>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</si>
  <si>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</si>
  <si>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</si>
  <si>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</si>
  <si>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</si>
  <si>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</si>
  <si>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</si>
  <si>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</si>
  <si>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</si>
  <si>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</si>
  <si>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</si>
  <si>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</si>
  <si>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</si>
  <si>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</si>
  <si>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</si>
  <si>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</si>
  <si>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</si>
  <si>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</si>
  <si>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</si>
  <si>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</si>
  <si>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</si>
  <si>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</si>
  <si>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</si>
  <si>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</si>
  <si>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</si>
  <si>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</si>
  <si>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</si>
  <si>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</si>
  <si>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</si>
  <si>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</si>
  <si>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</si>
  <si>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</si>
  <si>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</si>
  <si>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</si>
  <si>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</si>
  <si>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</si>
  <si>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</si>
  <si>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</si>
  <si>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</si>
  <si>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</si>
  <si>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</si>
  <si>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</si>
  <si>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</si>
  <si>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</si>
  <si>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</si>
  <si>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</si>
  <si>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</si>
  <si>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</si>
  <si>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</si>
  <si>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</si>
  <si>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</si>
  <si>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</si>
  <si>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</si>
  <si>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</si>
  <si>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</si>
  <si>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</si>
  <si>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</si>
  <si>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</si>
  <si>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</si>
  <si>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</si>
  <si>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</si>
  <si>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</si>
  <si>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</si>
  <si>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</si>
  <si>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</si>
  <si>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</si>
  <si>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</si>
  <si>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</si>
  <si>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</si>
  <si>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</si>
  <si>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</si>
  <si>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</si>
  <si>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</si>
  <si>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</si>
  <si>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</si>
  <si>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</si>
  <si>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</si>
  <si>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</si>
  <si>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</si>
  <si>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</si>
  <si>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</si>
  <si>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</si>
  <si>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</si>
  <si>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</si>
  <si>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</si>
  <si>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</si>
  <si>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</si>
  <si>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</si>
  <si>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</si>
  <si>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</si>
  <si>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</si>
  <si>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</si>
  <si>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</si>
  <si>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</si>
  <si>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</si>
  <si>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</si>
  <si>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</si>
  <si>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</si>
  <si>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</si>
  <si>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</si>
  <si>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</si>
  <si>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</si>
  <si>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</si>
  <si>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</si>
  <si>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</si>
  <si>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</si>
  <si>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</si>
  <si>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</si>
  <si>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</si>
  <si>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</si>
  <si>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</si>
  <si>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</si>
  <si>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</si>
  <si>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</si>
  <si>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</si>
  <si>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</si>
  <si>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</si>
  <si>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</si>
  <si>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</si>
  <si>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</si>
  <si>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</si>
  <si>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</si>
  <si>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</si>
  <si>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</si>
  <si>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</si>
  <si>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</si>
  <si>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</si>
  <si>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</si>
  <si>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</si>
  <si>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</si>
  <si>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</si>
  <si>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</si>
  <si>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</si>
  <si>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</si>
  <si>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</si>
  <si>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</si>
  <si>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</si>
  <si>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</si>
  <si>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</si>
  <si>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</si>
  <si>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</si>
  <si>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</si>
  <si>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</si>
  <si>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</si>
  <si>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</si>
  <si>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</si>
  <si>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</si>
  <si>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</si>
  <si>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</si>
  <si>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</si>
  <si>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</si>
  <si>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</si>
  <si>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</si>
  <si>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</si>
  <si>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</si>
  <si>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</si>
  <si>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</si>
  <si>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</si>
  <si>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</si>
  <si>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</si>
  <si>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</si>
  <si>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</si>
  <si>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</si>
  <si>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</si>
  <si>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</si>
  <si>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</si>
  <si>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</si>
  <si>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</si>
  <si>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</si>
  <si>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</si>
  <si>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</si>
  <si>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</si>
  <si>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</si>
  <si>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</si>
  <si>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</si>
  <si>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</si>
  <si>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</si>
  <si>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</si>
  <si>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</si>
  <si>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</si>
  <si>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</si>
  <si>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</si>
  <si>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</si>
  <si>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</si>
  <si>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</si>
  <si>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</si>
  <si>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</si>
  <si>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</si>
  <si>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</si>
  <si>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</si>
  <si>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</si>
  <si>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</si>
  <si>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</si>
  <si>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</si>
  <si>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</si>
  <si>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</si>
  <si>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</si>
  <si>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</si>
  <si>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</si>
  <si>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</si>
  <si>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</si>
  <si>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</si>
  <si>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</si>
  <si>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</si>
  <si>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</si>
  <si>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</si>
  <si>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</si>
  <si>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</si>
  <si>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</si>
  <si>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</si>
  <si>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</si>
  <si>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</si>
  <si>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</si>
  <si>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</si>
  <si>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</si>
  <si>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</si>
  <si>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</si>
  <si>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</si>
  <si>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</si>
  <si>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</si>
  <si>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</si>
  <si>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</si>
  <si>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</si>
  <si>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</si>
  <si>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</si>
  <si>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</si>
  <si>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</si>
  <si>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</si>
  <si>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</si>
  <si>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</si>
  <si>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</si>
  <si>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</si>
  <si>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</si>
  <si>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</si>
  <si>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</si>
  <si>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</si>
  <si>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</si>
  <si>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</si>
  <si>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</si>
  <si>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</si>
  <si>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</si>
  <si>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</si>
  <si>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</si>
  <si>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</si>
  <si>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</si>
  <si>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</si>
  <si>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</si>
  <si>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</si>
  <si>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</si>
  <si>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</si>
  <si>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</si>
  <si>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</si>
  <si>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</si>
  <si>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</si>
  <si>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</si>
  <si>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</si>
  <si>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</si>
  <si>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</si>
  <si>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</si>
  <si>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</si>
  <si>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</si>
  <si>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</si>
  <si>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</si>
  <si>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</si>
  <si>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</si>
  <si>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</si>
  <si>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</si>
  <si>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</si>
  <si>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</si>
  <si>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</si>
  <si>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</si>
  <si>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</si>
  <si>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</si>
  <si>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</si>
  <si>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</si>
  <si>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</si>
  <si>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</si>
  <si>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</si>
  <si>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</si>
  <si>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</si>
  <si>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</si>
  <si>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</si>
  <si>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</si>
  <si>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</si>
  <si>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</si>
  <si>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</si>
  <si>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</si>
  <si>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</si>
  <si>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</si>
  <si>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</si>
  <si>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</si>
  <si>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</si>
  <si>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</si>
  <si>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</si>
  <si>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</si>
  <si>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</si>
  <si>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</si>
  <si>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</si>
  <si>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</si>
  <si>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</si>
  <si>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</si>
  <si>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</si>
  <si>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</si>
  <si>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</si>
  <si>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</si>
  <si>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</si>
  <si>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</si>
  <si>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</si>
  <si>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</si>
  <si>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</si>
  <si>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</si>
  <si>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</si>
  <si>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</si>
  <si>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</si>
  <si>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</si>
  <si>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</si>
  <si>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</si>
  <si>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</si>
  <si>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</si>
  <si>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</si>
  <si>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</si>
  <si>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</si>
  <si>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</si>
  <si>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</si>
  <si>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</si>
  <si>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</si>
  <si>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</si>
  <si>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</si>
  <si>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</si>
  <si>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</si>
  <si>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</si>
  <si>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</si>
  <si>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</si>
  <si>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</si>
  <si>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</si>
  <si>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</si>
  <si>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</si>
  <si>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</si>
  <si>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</si>
  <si>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</si>
  <si>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</si>
  <si>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</si>
  <si>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</si>
  <si>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</si>
  <si>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</si>
  <si>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</si>
  <si>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</si>
  <si>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</si>
  <si>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</si>
  <si>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</si>
  <si>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</si>
  <si>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</si>
  <si>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</si>
  <si>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</si>
  <si>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</si>
  <si>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</si>
  <si>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</si>
  <si>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</si>
  <si>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</si>
  <si>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</si>
  <si>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</si>
  <si>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</si>
  <si>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</si>
  <si>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</si>
  <si>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</si>
  <si>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</si>
  <si>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</si>
  <si>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</si>
  <si>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</si>
  <si>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</si>
  <si>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</si>
  <si>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</si>
  <si>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</si>
  <si>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</si>
  <si>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</si>
  <si>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</si>
  <si>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</si>
  <si>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</si>
  <si>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</si>
  <si>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</si>
  <si>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</si>
  <si>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</si>
  <si>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</si>
  <si>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</si>
  <si>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</si>
  <si>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</si>
  <si>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</si>
  <si>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</si>
  <si>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</si>
  <si>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</si>
  <si>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</si>
  <si>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</si>
  <si>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</si>
  <si>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</si>
  <si>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</si>
  <si>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</si>
  <si>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</si>
  <si>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</si>
  <si>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</si>
  <si>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</si>
  <si>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</si>
  <si>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</si>
  <si>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</si>
  <si>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</si>
  <si>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</si>
  <si>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</si>
  <si>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</si>
  <si>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</si>
  <si>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</si>
  <si>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</si>
  <si>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</si>
  <si>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</si>
  <si>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</si>
  <si>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</si>
  <si>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</si>
  <si>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</si>
  <si>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</si>
  <si>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</si>
  <si>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</si>
  <si>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</si>
  <si>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</si>
  <si>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</si>
  <si>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</si>
  <si>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</si>
  <si>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</si>
  <si>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</si>
  <si>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</si>
  <si>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</si>
  <si>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</si>
  <si>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</si>
  <si>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</si>
  <si>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</si>
  <si>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</si>
  <si>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</si>
  <si>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</si>
  <si>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</si>
  <si>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</si>
  <si>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</si>
  <si>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</si>
  <si>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</si>
  <si>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</si>
  <si>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</si>
  <si>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</si>
  <si>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</si>
  <si>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</si>
  <si>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</si>
  <si>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</si>
  <si>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</si>
  <si>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</si>
  <si>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</si>
  <si>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</si>
  <si>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</si>
  <si>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</si>
  <si>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</si>
  <si>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</si>
  <si>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</si>
  <si>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</si>
  <si>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</si>
  <si>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</si>
  <si>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</si>
  <si>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</si>
  <si>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</si>
  <si>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</si>
  <si>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</si>
  <si>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</si>
  <si>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</si>
  <si>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</si>
  <si>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</si>
  <si>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</si>
  <si>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</si>
  <si>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</si>
  <si>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</si>
  <si>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</si>
  <si>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</si>
  <si>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</si>
  <si>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</si>
  <si>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</si>
  <si>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</si>
  <si>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</si>
  <si>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</si>
  <si>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</si>
  <si>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</si>
  <si>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</si>
  <si>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</si>
  <si>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</si>
  <si>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</si>
  <si>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</si>
  <si>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</si>
  <si>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</si>
  <si>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</si>
  <si>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</si>
  <si>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</si>
  <si>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</si>
  <si>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</si>
  <si>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</si>
  <si>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</si>
  <si>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</si>
  <si>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</si>
  <si>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</si>
  <si>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</si>
  <si>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</si>
  <si>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</si>
  <si>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</si>
  <si>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</si>
  <si>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</si>
  <si>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</si>
  <si>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</si>
  <si>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</si>
  <si>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</si>
  <si>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</si>
  <si>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</si>
  <si>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</si>
  <si>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</si>
  <si>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</si>
  <si>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</si>
  <si>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</si>
  <si>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</si>
  <si>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</si>
  <si>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</si>
  <si>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</si>
  <si>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</si>
  <si>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</si>
  <si>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</si>
  <si>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</si>
  <si>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</si>
  <si>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</si>
  <si>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</si>
  <si>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</si>
  <si>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</si>
  <si>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</si>
  <si>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</si>
  <si>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</si>
  <si>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</si>
  <si>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</si>
  <si>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</si>
  <si>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</si>
  <si>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</si>
  <si>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</si>
  <si>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</si>
  <si>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</si>
  <si>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</si>
  <si>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</si>
  <si>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</si>
  <si>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</si>
  <si>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</si>
  <si>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</si>
  <si>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</si>
  <si>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</si>
  <si>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</si>
  <si>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</si>
  <si>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</si>
  <si>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</si>
  <si>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</si>
  <si>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</si>
  <si>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</si>
  <si>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</si>
  <si>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</si>
  <si>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</si>
  <si>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</si>
  <si>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</si>
  <si>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</si>
  <si>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</si>
  <si>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</si>
  <si>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</si>
  <si>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</si>
  <si>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</si>
  <si>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</si>
  <si>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</si>
  <si>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</si>
  <si>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</si>
  <si>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</si>
  <si>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</si>
  <si>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</si>
  <si>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</si>
  <si>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</si>
  <si>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</si>
  <si>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</si>
  <si>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</si>
  <si>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</si>
  <si>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</si>
  <si>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</si>
  <si>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</si>
  <si>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</si>
  <si>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</si>
  <si>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</si>
  <si>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</si>
  <si>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</si>
  <si>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</si>
  <si>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</si>
  <si>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</si>
  <si>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</si>
  <si>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</si>
  <si>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</si>
  <si>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</si>
  <si>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</si>
  <si>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</si>
  <si>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</si>
  <si>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</si>
  <si>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</si>
  <si>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</si>
  <si>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</si>
  <si>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</si>
  <si>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</si>
  <si>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</si>
  <si>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</si>
  <si>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</si>
  <si>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</si>
  <si>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</si>
  <si>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</si>
  <si>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</si>
  <si>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</si>
  <si>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</si>
  <si>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</si>
  <si>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</si>
  <si>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</si>
  <si>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</si>
  <si>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</si>
  <si>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</si>
  <si>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</si>
  <si>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</si>
  <si>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</si>
  <si>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</si>
  <si>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</si>
  <si>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</si>
  <si>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</si>
  <si>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</si>
  <si>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</si>
  <si>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</si>
  <si>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</si>
  <si>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</si>
  <si>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</si>
  <si>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</si>
  <si>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</si>
  <si>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</si>
  <si>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</si>
  <si>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</si>
  <si>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</si>
  <si>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</si>
  <si>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</si>
  <si>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</si>
  <si>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</si>
  <si>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</si>
  <si>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</si>
  <si>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</si>
  <si>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</si>
  <si>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</si>
  <si>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</si>
  <si>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</si>
  <si>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</si>
  <si>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</si>
  <si>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</si>
  <si>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</si>
  <si>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</si>
  <si>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</si>
  <si>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</si>
  <si>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</si>
  <si>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</si>
  <si>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</si>
  <si>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</si>
  <si>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</si>
  <si>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</si>
  <si>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</si>
  <si>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</si>
  <si>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</si>
  <si>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</si>
  <si>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</si>
  <si>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</si>
  <si>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</si>
  <si>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</si>
  <si>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</si>
  <si>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</si>
  <si>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</si>
  <si>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</si>
  <si>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</si>
  <si>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</si>
  <si>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</si>
  <si>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</si>
  <si>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</si>
  <si>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</si>
  <si>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</si>
  <si>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</si>
  <si>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</si>
  <si>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</si>
  <si>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</si>
  <si>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</si>
  <si>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</si>
  <si>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</si>
  <si>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</si>
  <si>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</si>
  <si>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</si>
  <si>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</si>
  <si>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</si>
  <si>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</si>
  <si>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</si>
  <si>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</si>
  <si>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</si>
  <si>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</si>
  <si>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</si>
  <si>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</si>
  <si>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</si>
  <si>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</si>
  <si>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</si>
  <si>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</si>
  <si>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</si>
  <si>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</si>
  <si>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</si>
  <si>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</si>
  <si>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</si>
  <si>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</si>
  <si>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</si>
  <si>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</si>
  <si>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</si>
  <si>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</si>
  <si>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</si>
  <si>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</si>
  <si>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</si>
  <si>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</si>
  <si>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</si>
  <si>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</si>
  <si>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</si>
  <si>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</si>
  <si>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</si>
  <si>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</si>
  <si>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</si>
  <si>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</si>
  <si>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</si>
  <si>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</si>
  <si>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</si>
  <si>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</si>
  <si>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</si>
  <si>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</si>
  <si>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</si>
  <si>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</si>
  <si>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</si>
  <si>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</si>
  <si>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</si>
  <si>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</si>
  <si>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</si>
  <si>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</si>
  <si>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</si>
  <si>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</si>
  <si>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</si>
  <si>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</si>
  <si>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</si>
  <si>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</si>
  <si>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</si>
  <si>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</si>
  <si>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</si>
  <si>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</si>
  <si>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</si>
  <si>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</si>
  <si>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</si>
  <si>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</si>
  <si>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</si>
  <si>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</si>
  <si>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</si>
  <si>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</si>
  <si>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</si>
  <si>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</si>
  <si>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</si>
  <si>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</si>
  <si>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</si>
  <si>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</si>
  <si>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</si>
  <si>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</si>
  <si>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</si>
  <si>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</si>
  <si>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</si>
  <si>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</si>
  <si>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</si>
  <si>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</si>
  <si>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</si>
  <si>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</si>
  <si>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</si>
  <si>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</si>
  <si>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</si>
  <si>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</si>
  <si>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</si>
  <si>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</si>
  <si>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</si>
  <si>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</si>
  <si>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</si>
  <si>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</si>
  <si>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</si>
  <si>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</si>
  <si>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</si>
  <si>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</si>
  <si>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</si>
  <si>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</si>
  <si>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</si>
  <si>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</si>
  <si>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</si>
  <si>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</si>
  <si>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</si>
  <si>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</si>
  <si>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</si>
  <si>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</si>
  <si>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</si>
  <si>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</si>
  <si>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</si>
  <si>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</si>
  <si>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</si>
  <si>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</si>
  <si>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</si>
  <si>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</si>
  <si>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</si>
  <si>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</si>
  <si>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</si>
  <si>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</si>
  <si>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</si>
  <si>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</si>
  <si>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</si>
  <si>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</si>
  <si>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</si>
  <si>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</si>
  <si>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</si>
  <si>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</si>
  <si>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</si>
  <si>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</si>
  <si>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</si>
  <si>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</si>
  <si>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</si>
  <si>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</si>
  <si>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</si>
  <si>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</si>
  <si>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</si>
  <si>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</si>
  <si>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</si>
  <si>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</si>
  <si>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</si>
  <si>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</si>
  <si>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</si>
  <si>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</si>
  <si>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</si>
  <si>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</si>
  <si>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</si>
  <si>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</si>
  <si>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</si>
  <si>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</si>
  <si>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</si>
  <si>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</si>
  <si>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</si>
  <si>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</si>
  <si>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</si>
  <si>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</si>
  <si>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</si>
  <si>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</si>
  <si>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</si>
  <si>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</si>
  <si>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</si>
  <si>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</si>
  <si>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</si>
  <si>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</si>
  <si>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</si>
  <si>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</si>
  <si>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</si>
  <si>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</si>
  <si>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</si>
  <si>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</si>
  <si>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</si>
  <si>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</si>
  <si>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</si>
  <si>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</si>
  <si>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</si>
  <si>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</si>
  <si>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</si>
  <si>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</si>
  <si>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</si>
  <si>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</si>
  <si>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</si>
  <si>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</si>
  <si>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</si>
  <si>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</si>
  <si>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</si>
  <si>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</si>
  <si>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</si>
  <si>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</si>
  <si>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</si>
  <si>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</si>
  <si>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</si>
  <si>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</si>
  <si>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</si>
  <si>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</si>
  <si>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</si>
  <si>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</si>
  <si>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</si>
  <si>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</si>
  <si>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</si>
  <si>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</si>
  <si>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</si>
  <si>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</si>
  <si>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</si>
  <si>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</si>
  <si>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</si>
  <si>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</si>
  <si>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</si>
  <si>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</si>
  <si>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</si>
  <si>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</si>
  <si>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</si>
  <si>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</si>
  <si>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</si>
  <si>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</si>
  <si>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</si>
  <si>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</si>
  <si>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</si>
  <si>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</si>
  <si>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</si>
  <si>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</si>
  <si>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</si>
  <si>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</si>
  <si>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</si>
  <si>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</si>
  <si>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</si>
  <si>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</si>
  <si>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</si>
  <si>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</si>
  <si>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</si>
  <si>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</si>
  <si>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</si>
  <si>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</si>
  <si>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</si>
  <si>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</si>
  <si>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</si>
  <si>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</si>
  <si>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</si>
  <si>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</si>
  <si>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</si>
  <si>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</si>
  <si>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</si>
  <si>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</si>
  <si>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</si>
  <si>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</si>
  <si>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</si>
  <si>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</si>
  <si>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</si>
  <si>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</si>
  <si>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</si>
  <si>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</si>
  <si>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</si>
  <si>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</si>
  <si>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</si>
  <si>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</si>
  <si>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</si>
  <si>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</si>
  <si>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</si>
  <si>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</si>
  <si>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</si>
  <si>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</si>
  <si>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</si>
  <si>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</si>
  <si>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</si>
  <si>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</si>
  <si>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</si>
  <si>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</si>
  <si>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</si>
  <si>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</si>
  <si>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</si>
  <si>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</si>
  <si>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</si>
  <si>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</si>
  <si>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</si>
  <si>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</si>
  <si>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</si>
  <si>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</si>
  <si>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</si>
  <si>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</si>
  <si>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</si>
  <si>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</si>
  <si>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</si>
  <si>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</si>
  <si>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</si>
  <si>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</si>
  <si>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</si>
  <si>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</si>
  <si>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</si>
  <si>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</si>
  <si>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</si>
  <si>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</si>
  <si>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</si>
  <si>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</si>
  <si>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</si>
  <si>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</si>
  <si>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</si>
  <si>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</si>
  <si>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</si>
  <si>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</si>
  <si>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</si>
  <si>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</si>
  <si>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</si>
  <si>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</si>
  <si>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</si>
  <si>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</si>
  <si>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</si>
  <si>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</si>
  <si>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</si>
  <si>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</si>
  <si>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</si>
  <si>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</si>
  <si>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</si>
  <si>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</si>
  <si>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</si>
  <si>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</si>
  <si>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</si>
  <si>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</si>
  <si>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</si>
  <si>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</si>
  <si>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</si>
  <si>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</si>
  <si>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</si>
  <si>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</si>
  <si>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</si>
  <si>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</si>
  <si>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</si>
  <si>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</si>
  <si>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</si>
  <si>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</si>
  <si>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</si>
  <si>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</si>
  <si>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</si>
  <si>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</si>
  <si>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</si>
  <si>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</si>
  <si>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</si>
  <si>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</si>
  <si>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</si>
  <si>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</si>
  <si>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</si>
  <si>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</si>
  <si>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</si>
  <si>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</si>
  <si>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</si>
  <si>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</si>
  <si>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</si>
  <si>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</si>
  <si>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</si>
  <si>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</si>
  <si>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</si>
  <si>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</si>
  <si>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</si>
  <si>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</si>
  <si>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</si>
  <si>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</si>
  <si>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</si>
  <si>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</si>
  <si>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</si>
  <si>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</si>
  <si>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</si>
  <si>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</si>
  <si>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</si>
  <si>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</si>
  <si>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</si>
  <si>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</si>
  <si>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</si>
  <si>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</si>
  <si>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</si>
  <si>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</si>
  <si>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</si>
  <si>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</si>
  <si>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</si>
  <si>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</si>
  <si>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</si>
  <si>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</si>
  <si>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</si>
  <si>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</si>
  <si>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</si>
  <si>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</si>
  <si>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</si>
  <si>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</si>
  <si>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</si>
  <si>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</si>
  <si>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</si>
  <si>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</si>
  <si>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</si>
  <si>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</si>
  <si>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</si>
  <si>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</si>
  <si>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</si>
  <si>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</si>
  <si>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</si>
  <si>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</si>
  <si>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</si>
  <si>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</si>
  <si>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</si>
  <si>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</si>
  <si>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</si>
  <si>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</si>
  <si>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</si>
  <si>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</si>
  <si>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</si>
  <si>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</si>
  <si>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</si>
  <si>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</si>
  <si>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</si>
  <si>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</si>
  <si>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</si>
  <si>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</si>
  <si>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</si>
  <si>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</si>
  <si>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</si>
  <si>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</si>
  <si>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</si>
  <si>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</si>
  <si>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</si>
  <si>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</si>
  <si>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</si>
  <si>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</si>
  <si>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</si>
  <si>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</si>
  <si>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</si>
  <si>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</si>
  <si>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</si>
  <si>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</si>
  <si>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</si>
  <si>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</si>
  <si>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</si>
  <si>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</si>
  <si>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</si>
  <si>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</si>
  <si>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</si>
  <si>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</si>
  <si>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</si>
  <si>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</si>
  <si>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</si>
  <si>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</si>
  <si>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</si>
  <si>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</si>
  <si>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</si>
  <si>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</si>
  <si>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</si>
  <si>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</si>
  <si>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</si>
  <si>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</si>
  <si>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</si>
  <si>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</si>
  <si>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</si>
  <si>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</si>
  <si>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</si>
  <si>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</si>
  <si>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</si>
  <si>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</si>
  <si>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</si>
  <si>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</si>
  <si>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</si>
  <si>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</si>
  <si>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</si>
  <si>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</si>
  <si>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</si>
  <si>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</si>
  <si>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</si>
  <si>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</si>
  <si>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</si>
  <si>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</si>
  <si>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</si>
  <si>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</si>
  <si>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</si>
  <si>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</si>
  <si>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</si>
  <si>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</si>
  <si>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</si>
  <si>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</si>
  <si>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</si>
  <si>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</si>
  <si>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</si>
  <si>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</si>
  <si>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</si>
  <si>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</si>
  <si>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</si>
  <si>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</si>
  <si>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</si>
  <si>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</si>
  <si>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</si>
  <si>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</si>
  <si>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</si>
  <si>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</si>
  <si>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</si>
  <si>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</si>
  <si>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</si>
  <si>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</si>
  <si>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</si>
  <si>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</si>
  <si>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</si>
  <si>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</si>
  <si>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</si>
  <si>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</si>
  <si>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</si>
  <si>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</si>
  <si>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</si>
  <si>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</si>
  <si>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</si>
  <si>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</si>
  <si>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</si>
  <si>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</si>
  <si>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</si>
  <si>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</si>
  <si>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</si>
  <si>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</si>
  <si>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</si>
  <si>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</si>
  <si>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</si>
  <si>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</si>
  <si>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</si>
  <si>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</si>
  <si>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</si>
  <si>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</si>
  <si>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</si>
  <si>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</si>
  <si>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</si>
  <si>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</si>
  <si>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</si>
  <si>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</si>
  <si>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</si>
  <si>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</si>
  <si>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</si>
  <si>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</si>
  <si>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</si>
  <si>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</si>
  <si>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</si>
  <si>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</si>
  <si>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</si>
  <si>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</si>
  <si>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</si>
  <si>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</si>
  <si>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</si>
  <si>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</si>
  <si>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</si>
  <si>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</si>
  <si>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</si>
  <si>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</si>
  <si>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</si>
  <si>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</si>
  <si>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</si>
  <si>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</si>
  <si>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</si>
  <si>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</si>
  <si>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</si>
  <si>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</si>
  <si>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</si>
  <si>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</si>
  <si>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</si>
  <si>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</si>
  <si>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</si>
  <si>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</si>
  <si>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</si>
  <si>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</si>
  <si>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</si>
  <si>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</si>
  <si>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</si>
  <si>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</si>
  <si>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</si>
  <si>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</si>
  <si>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</si>
  <si>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</si>
  <si>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</si>
  <si>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</si>
  <si>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</si>
  <si>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</si>
  <si>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</si>
  <si>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</si>
  <si>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</si>
  <si>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</si>
  <si>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</si>
  <si>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</si>
  <si>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</si>
  <si>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</si>
  <si>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</si>
  <si>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</si>
  <si>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</si>
  <si>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</si>
  <si>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</si>
  <si>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</si>
  <si>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</si>
  <si>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</si>
  <si>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</si>
  <si>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</si>
  <si>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</si>
  <si>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</si>
  <si>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</si>
  <si>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</si>
  <si>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</si>
  <si>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</si>
  <si>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</si>
  <si>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</si>
  <si>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</si>
  <si>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</si>
  <si>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</si>
  <si>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</si>
  <si>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</si>
  <si>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</si>
  <si>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</si>
  <si>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</si>
  <si>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</si>
  <si>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</si>
  <si>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</si>
  <si>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</si>
  <si>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</si>
  <si>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</si>
  <si>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</si>
  <si>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</si>
  <si>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</si>
  <si>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</si>
  <si>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</si>
  <si>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</si>
  <si>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</si>
  <si>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</si>
  <si>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</si>
  <si>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</si>
  <si>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</si>
  <si>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</si>
  <si>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</si>
  <si>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</si>
  <si>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</si>
  <si>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</si>
  <si>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</si>
  <si>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</si>
  <si>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</si>
  <si>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</si>
  <si>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</si>
  <si>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</si>
  <si>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</si>
  <si>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</si>
  <si>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</si>
  <si>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</si>
  <si>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</si>
  <si>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</si>
  <si>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</si>
  <si>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</si>
  <si>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</si>
  <si>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</si>
  <si>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</si>
  <si>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</si>
  <si>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</si>
  <si>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</si>
  <si>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</si>
  <si>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</si>
  <si>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</si>
  <si>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</si>
  <si>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</si>
  <si>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</si>
  <si>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</si>
  <si>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</si>
  <si>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</si>
  <si>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</si>
  <si>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</si>
  <si>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</si>
  <si>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</si>
  <si>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</si>
  <si>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</si>
  <si>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</si>
  <si>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</si>
  <si>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</si>
  <si>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</si>
  <si>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</si>
  <si>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</si>
  <si>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</si>
  <si>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</si>
  <si>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</si>
  <si>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</si>
  <si>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</si>
  <si>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</si>
  <si>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</si>
  <si>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</si>
  <si>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</si>
  <si>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</si>
  <si>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</si>
  <si>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</si>
  <si>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</si>
  <si>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</si>
  <si>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</si>
  <si>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</si>
  <si>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</si>
  <si>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</si>
  <si>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</si>
  <si>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</si>
  <si>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</si>
  <si>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</si>
  <si>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</si>
  <si>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</si>
  <si>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</si>
  <si>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</si>
  <si>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</si>
  <si>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</si>
  <si>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</si>
  <si>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</si>
  <si>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</si>
  <si>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</si>
  <si>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</si>
  <si>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</si>
  <si>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</si>
  <si>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</si>
  <si>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</si>
  <si>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</si>
  <si>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</si>
  <si>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</si>
  <si>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</si>
  <si>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</si>
  <si>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</si>
  <si>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</si>
  <si>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</si>
  <si>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</si>
  <si>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</si>
  <si>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</si>
  <si>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</si>
  <si>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</si>
  <si>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</si>
  <si>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</si>
  <si>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</si>
  <si>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</si>
  <si>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</si>
  <si>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</si>
  <si>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</si>
  <si>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</si>
  <si>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</si>
  <si>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</si>
  <si>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</si>
  <si>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</si>
  <si>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</si>
  <si>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</si>
  <si>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</si>
  <si>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</si>
  <si>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</si>
  <si>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</si>
  <si>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</si>
  <si>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</si>
  <si>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</si>
  <si>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</si>
  <si>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</si>
  <si>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</si>
  <si>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</si>
  <si>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</si>
  <si>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</si>
  <si>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</si>
  <si>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</si>
  <si>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</si>
  <si>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</si>
  <si>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</si>
  <si>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</si>
  <si>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</si>
  <si>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</si>
  <si>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</si>
  <si>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</si>
  <si>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</si>
  <si>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</si>
  <si>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</si>
  <si>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</si>
  <si>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</si>
  <si>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</si>
  <si>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</si>
  <si>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</si>
  <si>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</si>
  <si>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</si>
  <si>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</si>
  <si>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</si>
  <si>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</si>
  <si>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</si>
  <si>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</si>
  <si>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</si>
  <si>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</si>
  <si>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</si>
  <si>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</si>
  <si>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</si>
  <si>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</si>
  <si>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</si>
  <si>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</si>
  <si>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</si>
  <si>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</si>
  <si>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</si>
  <si>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</si>
  <si>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</si>
  <si>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</si>
  <si>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</si>
  <si>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</si>
  <si>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</si>
  <si>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</si>
  <si>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</si>
  <si>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</si>
  <si>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</si>
  <si>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</si>
  <si>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</si>
  <si>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</si>
  <si>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</si>
  <si>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</si>
  <si>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</si>
  <si>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</si>
  <si>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</si>
  <si>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</si>
  <si>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</si>
  <si>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</si>
  <si>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</si>
  <si>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</si>
  <si>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</si>
  <si>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</si>
  <si>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</si>
  <si>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</si>
  <si>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</si>
  <si>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</si>
  <si>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</si>
  <si>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</si>
  <si>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</si>
  <si>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</si>
  <si>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</si>
  <si>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</si>
  <si>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</si>
  <si>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</si>
  <si>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</si>
  <si>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</si>
  <si>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</si>
  <si>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</si>
  <si>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</si>
  <si>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</si>
  <si>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</si>
  <si>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</si>
  <si>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</si>
  <si>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</si>
  <si>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</si>
  <si>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</si>
  <si>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</si>
  <si>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</si>
  <si>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</si>
  <si>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</si>
  <si>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</si>
  <si>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</si>
  <si>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</si>
  <si>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</si>
  <si>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</si>
  <si>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</si>
  <si>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</si>
  <si>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</si>
  <si>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</si>
  <si>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</si>
  <si>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</si>
  <si>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</si>
  <si>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</si>
  <si>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</si>
  <si>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</si>
  <si>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</si>
  <si>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</si>
  <si>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</si>
  <si>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</si>
  <si>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</si>
  <si>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</si>
  <si>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</si>
  <si>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</si>
  <si>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</si>
  <si>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</si>
  <si>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</si>
  <si>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</si>
  <si>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</si>
  <si>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</si>
  <si>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</si>
  <si>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</si>
  <si>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</si>
  <si>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</si>
  <si>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</si>
  <si>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</si>
  <si>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</si>
  <si>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</si>
  <si>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</si>
  <si>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</si>
  <si>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</si>
  <si>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</si>
  <si>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</si>
  <si>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</si>
  <si>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</si>
  <si>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</si>
  <si>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</si>
  <si>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</si>
  <si>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</si>
  <si>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</si>
  <si>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</si>
  <si>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</si>
  <si>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</si>
  <si>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</si>
  <si>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</si>
  <si>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</si>
  <si>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</si>
  <si>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</si>
  <si>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</si>
  <si>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</si>
  <si>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</si>
  <si>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</si>
  <si>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</si>
  <si>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</si>
  <si>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</si>
  <si>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</si>
  <si>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</si>
  <si>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</si>
  <si>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</si>
  <si>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</si>
  <si>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</si>
  <si>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</si>
  <si>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</si>
  <si>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</si>
  <si>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</si>
  <si>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</si>
  <si>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</si>
  <si>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</si>
  <si>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</si>
  <si>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</si>
  <si>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</si>
  <si>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</si>
  <si>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</si>
  <si>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</si>
  <si>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</si>
  <si>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</si>
  <si>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</si>
  <si>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</si>
  <si>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</si>
  <si>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</si>
  <si>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</si>
  <si>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</si>
  <si>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</si>
  <si>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</si>
  <si>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</si>
  <si>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</si>
  <si>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</si>
  <si>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</si>
  <si>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</si>
  <si>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</si>
  <si>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</si>
  <si>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</si>
  <si>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</si>
  <si>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</si>
  <si>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</si>
  <si>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</si>
  <si>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</si>
  <si>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</si>
  <si>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</si>
  <si>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</si>
  <si>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</si>
  <si>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</si>
  <si>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</si>
  <si>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</si>
  <si>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</si>
  <si>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</si>
  <si>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</si>
  <si>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</si>
  <si>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</si>
  <si>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</si>
  <si>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</si>
  <si>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</si>
  <si>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</si>
  <si>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</si>
  <si>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</si>
  <si>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</si>
  <si>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</si>
  <si>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</si>
  <si>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</si>
  <si>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</si>
  <si>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</si>
  <si>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</si>
  <si>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</si>
  <si>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</si>
  <si>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</si>
  <si>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</si>
  <si>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</si>
  <si>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</si>
  <si>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</si>
  <si>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</si>
  <si>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</si>
  <si>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</si>
  <si>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</si>
  <si>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</si>
  <si>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</si>
  <si>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</si>
  <si>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</si>
  <si>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</si>
  <si>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</si>
  <si>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</si>
  <si>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</si>
  <si>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</si>
  <si>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</si>
  <si>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</si>
  <si>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</si>
  <si>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</si>
  <si>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</si>
  <si>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</si>
  <si>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</si>
  <si>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</si>
  <si>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</si>
  <si>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</si>
  <si>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</si>
  <si>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</si>
  <si>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</si>
  <si>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</si>
  <si>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</si>
  <si>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</si>
  <si>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</si>
  <si>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</si>
  <si>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</si>
  <si>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</si>
  <si>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</si>
  <si>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</si>
  <si>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</si>
  <si>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</si>
  <si>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</si>
  <si>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</si>
  <si>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</si>
  <si>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</si>
  <si>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</si>
  <si>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</si>
  <si>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</si>
  <si>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</si>
  <si>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</si>
  <si>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</si>
  <si>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</si>
  <si>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</si>
  <si>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</si>
  <si>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</si>
  <si>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</si>
  <si>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</si>
  <si>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</si>
  <si>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</si>
  <si>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</si>
  <si>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</si>
  <si>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</si>
  <si>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</si>
  <si>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</si>
  <si>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</si>
  <si>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</si>
  <si>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</si>
  <si>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</si>
  <si>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</si>
  <si>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</si>
  <si>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</si>
  <si>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</si>
  <si>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</si>
  <si>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</si>
  <si>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</si>
  <si>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</si>
  <si>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</si>
  <si>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</si>
  <si>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</si>
  <si>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</si>
  <si>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</si>
  <si>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</si>
  <si>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</si>
  <si>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</si>
  <si>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</si>
  <si>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</si>
  <si>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</si>
  <si>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</si>
  <si>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</si>
  <si>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</si>
  <si>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</si>
  <si>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</si>
  <si>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</si>
  <si>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</si>
  <si>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</si>
  <si>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</si>
  <si>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</si>
  <si>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</si>
  <si>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</si>
  <si>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</si>
  <si>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</si>
  <si>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</si>
  <si>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</si>
  <si>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</si>
  <si>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</si>
  <si>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</si>
  <si>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</si>
  <si>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</si>
  <si>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</si>
  <si>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</si>
  <si>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</si>
  <si>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</si>
  <si>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</si>
  <si>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</si>
  <si>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</si>
  <si>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</si>
  <si>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</si>
  <si>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</si>
  <si>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</si>
  <si>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</si>
  <si>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</si>
  <si>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</si>
  <si>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</si>
  <si>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</si>
  <si>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</si>
  <si>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</si>
  <si>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</si>
  <si>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</si>
  <si>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</si>
  <si>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</si>
  <si>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</si>
  <si>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</si>
  <si>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</si>
  <si>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</si>
  <si>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</si>
  <si>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</si>
  <si>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</si>
  <si>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</si>
  <si>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</si>
  <si>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</si>
  <si>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</si>
  <si>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</si>
  <si>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</si>
  <si>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</si>
  <si>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</si>
  <si>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</si>
  <si>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</si>
  <si>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</si>
  <si>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</si>
  <si>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</si>
  <si>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</si>
  <si>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</si>
  <si>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</si>
  <si>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</si>
  <si>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</si>
  <si>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</si>
  <si>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</si>
  <si>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</si>
  <si>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</si>
  <si>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</si>
  <si>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</si>
  <si>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</si>
  <si>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</si>
  <si>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</si>
  <si>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</si>
  <si>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</si>
  <si>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</si>
  <si>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</si>
  <si>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</si>
  <si>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</si>
  <si>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</si>
  <si>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</si>
  <si>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</si>
  <si>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</si>
  <si>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</si>
  <si>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</si>
  <si>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</si>
  <si>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</si>
  <si>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</si>
  <si>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</si>
  <si>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</si>
  <si>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</si>
  <si>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</si>
  <si>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</si>
  <si>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</si>
  <si>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</si>
  <si>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</si>
  <si>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</si>
  <si>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</si>
  <si>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</si>
  <si>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</si>
  <si>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</si>
  <si>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</si>
  <si>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</si>
  <si>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</si>
  <si>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</si>
  <si>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</si>
  <si>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</si>
  <si>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</si>
  <si>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</si>
  <si>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</si>
  <si>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</si>
  <si>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</si>
  <si>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</si>
  <si>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</si>
  <si>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</si>
  <si>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</si>
  <si>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</si>
  <si>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</si>
  <si>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</si>
  <si>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</si>
  <si>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</si>
  <si>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</si>
  <si>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</si>
  <si>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</si>
  <si>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</si>
  <si>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</si>
  <si>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</si>
  <si>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</si>
  <si>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</si>
  <si>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</si>
  <si>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</si>
  <si>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</si>
  <si>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</si>
  <si>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</si>
  <si>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</si>
  <si>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</si>
  <si>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</si>
  <si>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</si>
  <si>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</si>
  <si>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</si>
  <si>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</si>
  <si>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</si>
  <si>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</si>
  <si>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</si>
  <si>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</si>
  <si>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</si>
  <si>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</si>
  <si>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</si>
  <si>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</si>
  <si>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</si>
  <si>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</si>
  <si>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</si>
  <si>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</si>
  <si>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</si>
  <si>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</si>
  <si>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</si>
  <si>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</si>
  <si>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</si>
  <si>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</si>
  <si>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</si>
  <si>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</si>
  <si>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</si>
  <si>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</si>
  <si>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</si>
  <si>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</si>
  <si>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</si>
  <si>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</si>
  <si>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</si>
  <si>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</si>
  <si>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</si>
  <si>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</si>
  <si>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</si>
  <si>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</si>
  <si>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</si>
  <si>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</si>
  <si>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</si>
  <si>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</si>
  <si>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</si>
  <si>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</si>
  <si>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</si>
  <si>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</si>
  <si>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</si>
  <si>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</si>
  <si>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</si>
  <si>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</si>
  <si>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</si>
  <si>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</si>
  <si>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</si>
  <si>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</si>
  <si>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</si>
  <si>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</si>
  <si>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</si>
  <si>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</si>
  <si>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</si>
  <si>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</si>
  <si>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</si>
  <si>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</si>
  <si>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</si>
  <si>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</si>
  <si>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</si>
  <si>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</si>
  <si>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</si>
  <si>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</si>
  <si>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</si>
  <si>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</si>
  <si>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</si>
  <si>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</si>
  <si>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</si>
  <si>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</si>
  <si>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</si>
  <si>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</si>
  <si>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</si>
  <si>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</si>
  <si>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</si>
  <si>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</si>
  <si>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</si>
  <si>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</si>
  <si>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</si>
  <si>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</si>
  <si>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</si>
  <si>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</si>
  <si>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</si>
  <si>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</si>
  <si>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</si>
  <si>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</si>
  <si>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</si>
  <si>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</si>
  <si>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</si>
  <si>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</si>
  <si>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</si>
  <si>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</si>
  <si>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</si>
  <si>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</si>
  <si>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</si>
  <si>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</si>
  <si>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</si>
  <si>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</si>
  <si>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</si>
  <si>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</si>
  <si>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</si>
  <si>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</si>
  <si>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</si>
  <si>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</si>
  <si>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</si>
  <si>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</si>
  <si>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</si>
  <si>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</si>
  <si>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</si>
  <si>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</si>
  <si>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</si>
  <si>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</si>
  <si>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</si>
  <si>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</si>
  <si>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</si>
  <si>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</si>
  <si>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</si>
  <si>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</si>
  <si>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</si>
  <si>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</si>
  <si>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</si>
  <si>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</si>
  <si>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</si>
  <si>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</si>
  <si>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</si>
  <si>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</si>
  <si>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</si>
  <si>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</si>
  <si>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</si>
  <si>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</si>
  <si>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</si>
  <si>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</si>
  <si>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</si>
  <si>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</si>
  <si>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</si>
  <si>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</si>
  <si>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</si>
  <si>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</si>
  <si>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</si>
  <si>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</si>
  <si>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</si>
  <si>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</si>
  <si>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</si>
  <si>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</si>
  <si>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</si>
  <si>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</si>
  <si>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</si>
  <si>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</si>
  <si>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</si>
  <si>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</si>
  <si>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</si>
  <si>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</si>
  <si>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</si>
  <si>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</si>
  <si>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</si>
  <si>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</si>
  <si>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</si>
  <si>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</si>
  <si>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</si>
  <si>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</si>
  <si>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</si>
  <si>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</si>
  <si>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</si>
  <si>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</si>
  <si>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</si>
  <si>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</si>
  <si>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</si>
  <si>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</si>
  <si>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</si>
  <si>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</si>
  <si>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</si>
  <si>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</si>
  <si>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</si>
  <si>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</si>
  <si>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</si>
  <si>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</si>
  <si>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</si>
  <si>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</si>
  <si>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</si>
  <si>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</si>
  <si>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</si>
  <si>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</si>
  <si>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</si>
  <si>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</si>
  <si>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</si>
  <si>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</si>
  <si>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</si>
  <si>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</si>
  <si>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</si>
  <si>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</si>
  <si>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</si>
  <si>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</si>
  <si>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</si>
  <si>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</si>
  <si>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</si>
  <si>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</si>
  <si>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</si>
  <si>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</si>
  <si>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</si>
  <si>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</si>
  <si>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</si>
  <si>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</si>
  <si>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</si>
  <si>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</si>
  <si>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</si>
  <si>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</si>
  <si>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</si>
  <si>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</si>
  <si>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</si>
  <si>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</si>
  <si>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</si>
  <si>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</si>
  <si>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</si>
  <si>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</si>
  <si>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</si>
  <si>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</si>
  <si>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</si>
  <si>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</si>
  <si>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</si>
  <si>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</si>
  <si>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</si>
  <si>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</si>
  <si>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</si>
  <si>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</si>
  <si>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</si>
  <si>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</si>
  <si>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</si>
  <si>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</si>
  <si>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</si>
  <si>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</si>
  <si>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</si>
  <si>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</si>
  <si>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</si>
  <si>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</si>
  <si>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</si>
  <si>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</si>
  <si>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</si>
  <si>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</si>
  <si>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</si>
  <si>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</si>
  <si>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</si>
  <si>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</si>
  <si>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</si>
  <si>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</si>
  <si>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</si>
  <si>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</si>
  <si>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</si>
  <si>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</si>
  <si>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</si>
  <si>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</si>
  <si>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</si>
  <si>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</si>
  <si>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</si>
  <si>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</si>
  <si>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</si>
  <si>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</si>
  <si>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</si>
  <si>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</si>
  <si>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</si>
  <si>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</si>
  <si>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</si>
  <si>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</si>
  <si>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</si>
  <si>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</si>
  <si>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</si>
  <si>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</si>
  <si>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</si>
  <si>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</si>
  <si>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</si>
  <si>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</si>
  <si>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</si>
  <si>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</si>
  <si>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</si>
  <si>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</si>
  <si>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</si>
  <si>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</si>
  <si>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</si>
  <si>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</si>
  <si>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</si>
  <si>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</si>
  <si>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</si>
  <si>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</si>
  <si>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</si>
  <si>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</si>
  <si>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</si>
  <si>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</si>
  <si>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</si>
  <si>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</si>
  <si>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</si>
  <si>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</si>
  <si>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</si>
  <si>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</si>
  <si>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</si>
  <si>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</si>
  <si>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</si>
  <si>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</si>
  <si>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</si>
  <si>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</si>
  <si>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</si>
  <si>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</si>
  <si>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</si>
  <si>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</si>
  <si>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</si>
  <si>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</si>
  <si>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</si>
  <si>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</si>
  <si>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</si>
  <si>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</si>
  <si>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</si>
  <si>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</si>
  <si>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</si>
  <si>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</si>
  <si>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</si>
  <si>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</si>
  <si>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</si>
  <si>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</si>
  <si>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</si>
  <si>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</si>
  <si>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</si>
  <si>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</si>
  <si>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</si>
  <si>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</si>
  <si>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</si>
  <si>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</si>
  <si>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</si>
  <si>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</si>
  <si>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</si>
  <si>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</si>
  <si>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</si>
  <si>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</si>
  <si>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</si>
  <si>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</si>
  <si>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</si>
  <si>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</si>
  <si>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</si>
  <si>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</si>
  <si>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</si>
  <si>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</si>
  <si>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</si>
  <si>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</si>
  <si>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</si>
  <si>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</si>
  <si>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</si>
  <si>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</si>
  <si>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</si>
  <si>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</si>
  <si>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</si>
  <si>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</si>
  <si>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</si>
  <si>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</si>
  <si>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</si>
  <si>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</si>
  <si>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</si>
  <si>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</si>
  <si>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</si>
  <si>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</si>
  <si>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</si>
  <si>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</si>
  <si>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</si>
  <si>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</si>
  <si>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</si>
  <si>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</si>
  <si>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</si>
  <si>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</si>
  <si>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</si>
  <si>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</si>
  <si>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</si>
  <si>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</si>
  <si>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</si>
  <si>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</si>
  <si>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</si>
  <si>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</si>
  <si>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</si>
  <si>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</si>
  <si>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</si>
  <si>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</si>
  <si>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</si>
  <si>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</si>
  <si>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</si>
  <si>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</si>
  <si>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</si>
  <si>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</si>
  <si>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</si>
  <si>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</si>
  <si>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</si>
  <si>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</si>
  <si>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</si>
  <si>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</si>
  <si>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</si>
  <si>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</si>
  <si>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</si>
  <si>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</si>
  <si>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</si>
  <si>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</si>
  <si>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</si>
  <si>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</si>
  <si>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</si>
  <si>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</si>
  <si>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</si>
  <si>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</si>
  <si>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</si>
  <si>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</si>
  <si>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</si>
  <si>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</si>
  <si>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</si>
  <si>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</si>
  <si>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</si>
  <si>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</si>
  <si>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</si>
  <si>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</si>
  <si>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</si>
  <si>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</si>
  <si>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</si>
  <si>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</si>
  <si>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</si>
  <si>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</si>
  <si>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</si>
  <si>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</si>
  <si>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</si>
  <si>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</si>
  <si>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</si>
  <si>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</si>
  <si>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</si>
  <si>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</si>
  <si>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</si>
  <si>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</si>
  <si>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</si>
  <si>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</si>
  <si>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</si>
  <si>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</si>
  <si>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</si>
  <si>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</si>
  <si>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</si>
  <si>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</si>
  <si>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</si>
  <si>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</si>
  <si>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</si>
  <si>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</si>
  <si>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</si>
  <si>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</si>
  <si>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</si>
  <si>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</si>
  <si>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</si>
  <si>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</si>
  <si>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</si>
  <si>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</si>
  <si>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</si>
  <si>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</si>
  <si>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</si>
  <si>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</si>
  <si>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</si>
  <si>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</si>
  <si>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</si>
  <si>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</si>
  <si>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</si>
  <si>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</si>
  <si>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</si>
  <si>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</si>
  <si>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</si>
  <si>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</si>
  <si>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</si>
  <si>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</si>
  <si>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</si>
  <si>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</si>
  <si>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</si>
  <si>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</si>
  <si>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</si>
  <si>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</si>
  <si>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</si>
  <si>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</si>
  <si>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</si>
  <si>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</si>
  <si>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</si>
  <si>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</si>
  <si>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</si>
  <si>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</si>
  <si>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</si>
  <si>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</si>
  <si>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</si>
  <si>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</si>
  <si>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</si>
  <si>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</si>
  <si>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</si>
  <si>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</si>
  <si>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</si>
  <si>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</si>
  <si>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</si>
  <si>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</si>
  <si>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</si>
  <si>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</si>
  <si>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</si>
  <si>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</si>
  <si>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</si>
  <si>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</si>
  <si>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</si>
  <si>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</si>
  <si>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</si>
  <si>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</si>
  <si>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</si>
  <si>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</si>
  <si>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</si>
  <si>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</si>
  <si>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</si>
  <si>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</si>
  <si>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</si>
  <si>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</si>
  <si>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</si>
  <si>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</si>
  <si>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</si>
  <si>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</si>
  <si>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</si>
  <si>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</si>
  <si>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</si>
  <si>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</si>
  <si>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</si>
  <si>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</si>
  <si>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</si>
  <si>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</si>
  <si>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</si>
  <si>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</si>
  <si>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</si>
  <si>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</si>
  <si>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</si>
  <si>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</si>
  <si>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</si>
  <si>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</si>
  <si>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</si>
  <si>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</si>
  <si>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</si>
  <si>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</si>
  <si>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</si>
  <si>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</si>
  <si>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</si>
  <si>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</si>
  <si>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</si>
  <si>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</si>
  <si>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</si>
  <si>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</si>
  <si>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</si>
  <si>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</si>
  <si>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</si>
  <si>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</si>
  <si>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</si>
  <si>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</si>
  <si>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</si>
  <si>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</si>
  <si>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</si>
  <si>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</si>
  <si>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</si>
  <si>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</si>
  <si>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</si>
  <si>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</si>
  <si>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</si>
  <si>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</si>
  <si>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</si>
  <si>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</si>
  <si>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</si>
  <si>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</si>
  <si>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</si>
  <si>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</si>
  <si>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</si>
  <si>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</si>
  <si>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</si>
  <si>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</si>
  <si>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</si>
  <si>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</si>
  <si>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</si>
  <si>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</si>
  <si>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</si>
  <si>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</si>
  <si>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</si>
  <si>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</si>
  <si>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</si>
  <si>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</si>
  <si>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</si>
  <si>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</si>
  <si>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</si>
  <si>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</si>
  <si>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</si>
  <si>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</si>
  <si>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</si>
  <si>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</si>
  <si>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</si>
  <si>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</si>
  <si>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</si>
  <si>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</si>
  <si>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</si>
  <si>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</si>
  <si>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</si>
  <si>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</si>
  <si>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</si>
  <si>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</si>
  <si>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</si>
  <si>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</si>
  <si>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</si>
  <si>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</si>
  <si>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</si>
  <si>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</si>
  <si>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</si>
  <si>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</si>
  <si>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</si>
  <si>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</si>
  <si>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</si>
  <si>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</si>
  <si>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</si>
  <si>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</si>
  <si>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</si>
  <si>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</si>
  <si>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</si>
  <si>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</si>
  <si>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</si>
  <si>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</si>
  <si>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</si>
  <si>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</si>
  <si>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</si>
  <si>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</si>
  <si>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</si>
  <si>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</si>
  <si>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</si>
  <si>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</si>
  <si>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</si>
  <si>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</si>
  <si>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</si>
  <si>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</si>
  <si>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</si>
  <si>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</si>
  <si>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</si>
  <si>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</si>
  <si>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</si>
  <si>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</si>
  <si>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</si>
  <si>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</si>
  <si>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</si>
  <si>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</si>
  <si>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</si>
  <si>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</si>
  <si>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</si>
  <si>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</si>
  <si>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</si>
  <si>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</si>
  <si>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</si>
  <si>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</si>
  <si>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</si>
  <si>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</si>
  <si>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</si>
  <si>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</si>
  <si>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</si>
  <si>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</si>
  <si>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</si>
  <si>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</si>
  <si>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</si>
  <si>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</si>
  <si>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</si>
  <si>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</si>
  <si>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</si>
  <si>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</si>
  <si>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</si>
  <si>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</si>
  <si>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</si>
  <si>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</si>
  <si>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</si>
  <si>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</si>
  <si>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</si>
  <si>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</si>
  <si>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</si>
  <si>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</si>
  <si>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</si>
  <si>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</si>
  <si>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</si>
  <si>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</si>
  <si>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</si>
  <si>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</si>
  <si>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</si>
  <si>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</si>
  <si>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</si>
  <si>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</si>
  <si>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</si>
  <si>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</si>
  <si>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</si>
  <si>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</si>
  <si>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</si>
  <si>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</si>
  <si>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</si>
  <si>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</si>
  <si>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</si>
  <si>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</si>
  <si>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</si>
  <si>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</si>
  <si>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</si>
  <si>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</si>
  <si>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</si>
  <si>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</si>
  <si>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</si>
  <si>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</si>
  <si>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</si>
  <si>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</si>
  <si>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</si>
  <si>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</si>
  <si>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</si>
  <si>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</si>
  <si>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</si>
  <si>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</si>
  <si>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</si>
  <si>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</si>
  <si>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</si>
  <si>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</si>
  <si>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</si>
  <si>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</si>
  <si>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</si>
  <si>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</si>
  <si>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</si>
  <si>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</si>
  <si>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</si>
  <si>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</si>
  <si>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</si>
  <si>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</si>
  <si>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</si>
  <si>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</si>
  <si>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</si>
  <si>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</si>
  <si>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</si>
  <si>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</si>
  <si>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</si>
  <si>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</si>
  <si>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</si>
  <si>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</si>
  <si>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</si>
  <si>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</si>
  <si>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</si>
  <si>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</si>
  <si>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</si>
  <si>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</si>
  <si>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</si>
  <si>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</si>
  <si>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</si>
  <si>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</si>
  <si>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</si>
  <si>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</si>
  <si>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</si>
  <si>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</si>
  <si>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</si>
  <si>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</si>
  <si>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</si>
  <si>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</si>
  <si>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</si>
  <si>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</si>
  <si>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</si>
  <si>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</si>
  <si>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</si>
  <si>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</si>
  <si>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</si>
  <si>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</si>
  <si>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</si>
  <si>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</si>
  <si>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</si>
  <si>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</si>
  <si>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</si>
  <si>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</si>
  <si>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</si>
  <si>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</si>
  <si>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</si>
  <si>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</si>
  <si>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</si>
  <si>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</si>
  <si>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</si>
  <si>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</si>
  <si>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</si>
  <si>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</si>
  <si>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</si>
  <si>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</si>
  <si>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</si>
  <si>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</si>
  <si>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</si>
  <si>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</si>
  <si>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</si>
  <si>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</si>
  <si>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</si>
  <si>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</si>
  <si>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</si>
  <si>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</si>
  <si>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</si>
  <si>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</si>
  <si>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</si>
  <si>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</si>
  <si>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</si>
  <si>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</si>
  <si>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</si>
  <si>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</si>
  <si>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</si>
  <si>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</si>
  <si>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</si>
  <si>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</si>
  <si>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</si>
  <si>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</si>
  <si>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</si>
  <si>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</si>
  <si>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</si>
  <si>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</si>
  <si>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</si>
  <si>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</si>
  <si>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</si>
  <si>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</si>
  <si>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</si>
  <si>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</si>
  <si>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</si>
  <si>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</si>
  <si>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</si>
  <si>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</si>
  <si>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</si>
  <si>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</si>
  <si>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</si>
  <si>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</si>
  <si>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</si>
  <si>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</si>
  <si>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</si>
  <si>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</si>
  <si>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</si>
  <si>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</si>
  <si>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</si>
  <si>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</si>
  <si>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</si>
  <si>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</si>
  <si>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</si>
  <si>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</si>
  <si>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</si>
  <si>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</si>
  <si>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</si>
  <si>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</si>
  <si>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</si>
  <si>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</si>
  <si>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</si>
  <si>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</si>
  <si>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</si>
  <si>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</si>
  <si>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</si>
  <si>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</si>
  <si>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</si>
  <si>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</si>
  <si>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</si>
  <si>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</si>
  <si>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</si>
  <si>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</si>
  <si>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</si>
  <si>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</si>
  <si>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</si>
  <si>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</si>
  <si>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</si>
  <si>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</si>
  <si>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</si>
  <si>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</si>
  <si>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</si>
  <si>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</si>
  <si>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</si>
  <si>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</si>
  <si>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</si>
  <si>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</si>
  <si>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</si>
  <si>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</si>
  <si>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</si>
  <si>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</si>
  <si>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</si>
  <si>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</si>
  <si>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</si>
  <si>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</si>
  <si>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</si>
  <si>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</si>
  <si>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</si>
  <si>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</si>
  <si>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</si>
  <si>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</si>
  <si>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</si>
  <si>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</si>
  <si>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</si>
  <si>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</si>
  <si>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</si>
  <si>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</si>
  <si>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</si>
  <si>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</si>
  <si>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</si>
  <si>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</si>
  <si>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</si>
  <si>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</si>
  <si>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</si>
  <si>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</si>
  <si>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</si>
  <si>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</si>
  <si>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</si>
  <si>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</si>
  <si>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</si>
  <si>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</si>
  <si>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</si>
  <si>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</si>
  <si>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</si>
  <si>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</si>
  <si>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</si>
  <si>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</si>
  <si>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</si>
  <si>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</si>
  <si>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</si>
  <si>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</si>
  <si>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</si>
  <si>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</si>
  <si>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</si>
  <si>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</si>
  <si>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</si>
  <si>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</si>
  <si>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</si>
  <si>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</si>
  <si>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</si>
  <si>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</si>
  <si>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</si>
  <si>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</si>
  <si>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</si>
  <si>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</si>
  <si>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</si>
  <si>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</si>
  <si>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</si>
  <si>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</si>
  <si>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</si>
  <si>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</si>
  <si>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</si>
  <si>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</si>
  <si>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</si>
  <si>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</si>
  <si>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</si>
  <si>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</si>
  <si>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</si>
  <si>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</si>
  <si>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</si>
  <si>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</si>
  <si>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</si>
  <si>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</si>
  <si>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</si>
  <si>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</si>
  <si>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</si>
  <si>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</si>
  <si>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</si>
  <si>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</si>
  <si>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</si>
  <si>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</si>
  <si>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</si>
  <si>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</si>
  <si>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</si>
  <si>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</si>
  <si>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</si>
  <si>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</si>
  <si>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</si>
  <si>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</si>
  <si>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</si>
  <si>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</si>
  <si>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</si>
  <si>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</si>
  <si>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</si>
  <si>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</si>
  <si>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</si>
  <si>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</si>
  <si>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</si>
  <si>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</si>
  <si>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</si>
  <si>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</si>
  <si>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</si>
  <si>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</si>
  <si>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</si>
  <si>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</si>
  <si>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</si>
  <si>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</si>
  <si>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</si>
  <si>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</si>
  <si>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</si>
  <si>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</si>
  <si>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</si>
  <si>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</si>
  <si>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</si>
  <si>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</si>
  <si>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</si>
  <si>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</si>
  <si>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</si>
  <si>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</si>
  <si>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</si>
  <si>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</si>
  <si>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</si>
  <si>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</si>
  <si>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</si>
  <si>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</si>
  <si>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</si>
  <si>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</si>
  <si>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</si>
  <si>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</si>
  <si>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</si>
  <si>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</si>
  <si>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</si>
  <si>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</si>
  <si>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</si>
  <si>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</si>
  <si>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</si>
  <si>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</si>
  <si>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</si>
  <si>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</si>
  <si>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</si>
  <si>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</si>
  <si>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</si>
  <si>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</si>
  <si>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</si>
  <si>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</si>
  <si>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</si>
  <si>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</si>
  <si>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</si>
  <si>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</si>
  <si>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</si>
  <si>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</si>
  <si>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</si>
  <si>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</si>
  <si>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</si>
  <si>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</si>
  <si>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</si>
  <si>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</si>
  <si>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</si>
  <si>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</si>
  <si>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</si>
  <si>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</si>
  <si>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</si>
  <si>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</si>
  <si>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</si>
  <si>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</si>
  <si>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</si>
  <si>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</si>
  <si>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</si>
  <si>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</si>
  <si>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</si>
  <si>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</si>
  <si>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</si>
  <si>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</si>
  <si>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</si>
  <si>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</si>
  <si>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</si>
  <si>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</si>
  <si>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</si>
  <si>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</si>
  <si>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</si>
  <si>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</si>
  <si>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</si>
  <si>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</si>
  <si>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</si>
  <si>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</si>
  <si>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</si>
  <si>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</si>
  <si>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</si>
  <si>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</si>
  <si>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</si>
  <si>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</si>
  <si>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</si>
  <si>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</si>
  <si>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</si>
  <si>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</si>
  <si>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</si>
  <si>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</si>
  <si>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</si>
  <si>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</si>
  <si>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</si>
  <si>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</si>
  <si>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</si>
  <si>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</si>
  <si>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</si>
  <si>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</si>
  <si>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</si>
  <si>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</si>
  <si>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</si>
  <si>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</si>
  <si>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</si>
  <si>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</si>
  <si>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</si>
  <si>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</si>
  <si>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</si>
  <si>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</si>
  <si>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</si>
  <si>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</si>
  <si>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</si>
  <si>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</si>
  <si>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</si>
  <si>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</si>
  <si>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</si>
  <si>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</si>
  <si>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</si>
  <si>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</si>
  <si>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</si>
  <si>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</si>
  <si>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</si>
  <si>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</si>
  <si>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</si>
  <si>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</si>
  <si>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</si>
  <si>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</si>
  <si>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</si>
  <si>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</si>
  <si>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</si>
  <si>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</si>
  <si>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</si>
  <si>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</si>
  <si>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</si>
  <si>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</si>
  <si>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</si>
  <si>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</si>
  <si>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</si>
  <si>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</si>
  <si>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</si>
  <si>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</si>
  <si>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</si>
  <si>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</si>
  <si>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</si>
  <si>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</si>
  <si>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</si>
  <si>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</si>
  <si>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</si>
  <si>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</si>
  <si>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</si>
  <si>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</si>
  <si>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</si>
  <si>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</si>
  <si>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</si>
  <si>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</si>
  <si>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</si>
  <si>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</si>
  <si>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</si>
  <si>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</si>
  <si>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</si>
  <si>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</si>
  <si>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</si>
  <si>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</si>
  <si>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</si>
  <si>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</si>
  <si>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</si>
  <si>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</si>
  <si>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</si>
  <si>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</si>
  <si>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</si>
  <si>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</si>
  <si>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</si>
  <si>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</si>
  <si>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</si>
  <si>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</si>
  <si>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</si>
  <si>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</si>
  <si>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</si>
  <si>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</si>
  <si>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</si>
  <si>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</si>
  <si>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</si>
  <si>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</si>
  <si>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</si>
  <si>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</si>
  <si>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</si>
  <si>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</si>
  <si>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</si>
  <si>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</si>
  <si>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</si>
  <si>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</si>
  <si>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</si>
  <si>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</si>
  <si>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</si>
  <si>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</si>
  <si>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</si>
  <si>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</si>
  <si>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</si>
  <si>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</si>
  <si>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</si>
  <si>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</si>
  <si>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</si>
  <si>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</si>
  <si>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</si>
  <si>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</si>
  <si>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</si>
  <si>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</si>
  <si>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</si>
  <si>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</si>
  <si>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</si>
  <si>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</si>
  <si>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</si>
  <si>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</si>
  <si>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</si>
  <si>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</si>
  <si>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</si>
  <si>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</si>
  <si>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</si>
  <si>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</si>
  <si>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</si>
  <si>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</si>
  <si>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</si>
  <si>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</si>
  <si>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</si>
  <si>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</si>
  <si>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</si>
  <si>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</si>
  <si>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</si>
  <si>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</si>
  <si>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</si>
  <si>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</si>
  <si>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</si>
  <si>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</si>
  <si>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</si>
  <si>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</si>
  <si>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</si>
  <si>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</si>
  <si>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</si>
  <si>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</si>
  <si>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</si>
  <si>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</si>
  <si>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</si>
  <si>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</si>
  <si>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</si>
  <si>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</si>
  <si>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</si>
  <si>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</si>
  <si>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</si>
  <si>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</si>
  <si>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</si>
  <si>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</si>
  <si>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</si>
  <si>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</si>
  <si>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</si>
  <si>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</si>
  <si>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</si>
  <si>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</si>
  <si>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</si>
  <si>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</si>
  <si>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</si>
  <si>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</si>
  <si>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</si>
  <si>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</si>
  <si>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</si>
  <si>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</si>
  <si>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</si>
  <si>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</si>
  <si>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</si>
  <si>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</si>
  <si>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</si>
  <si>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</si>
  <si>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</si>
  <si>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</si>
  <si>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</si>
  <si>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</si>
  <si>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</si>
  <si>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</si>
  <si>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</si>
  <si>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</si>
  <si>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</si>
  <si>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</si>
  <si>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</si>
  <si>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</si>
  <si>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</si>
  <si>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</si>
  <si>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</si>
  <si>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</si>
  <si>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</si>
  <si>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</si>
  <si>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</si>
  <si>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</si>
  <si>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</si>
  <si>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</si>
  <si>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</si>
  <si>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</si>
  <si>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</si>
  <si>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</si>
  <si>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</si>
  <si>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</si>
  <si>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</si>
  <si>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</si>
  <si>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</si>
  <si>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</si>
  <si>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</si>
  <si>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</si>
  <si>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</si>
  <si>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</si>
  <si>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</si>
  <si>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</si>
  <si>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</si>
  <si>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</si>
  <si>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</si>
  <si>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</si>
  <si>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</si>
  <si>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</si>
  <si>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</si>
  <si>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</si>
  <si>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</si>
  <si>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</si>
  <si>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</si>
  <si>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</si>
  <si>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</si>
  <si>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</si>
  <si>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</si>
  <si>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</si>
  <si>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</si>
  <si>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</si>
  <si>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</si>
  <si>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</si>
  <si>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</si>
  <si>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</si>
  <si>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</si>
  <si>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</si>
  <si>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</si>
  <si>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</si>
  <si>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</si>
  <si>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</si>
  <si>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</si>
  <si>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</si>
  <si>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</si>
  <si>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</si>
  <si>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</si>
  <si>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</si>
  <si>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</si>
  <si>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</si>
  <si>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</si>
  <si>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</si>
  <si>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</si>
  <si>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</si>
  <si>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</si>
  <si>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</si>
  <si>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</si>
  <si>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</si>
  <si>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</si>
  <si>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</si>
  <si>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</si>
  <si>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</si>
  <si>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</si>
  <si>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</si>
  <si>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</si>
  <si>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</si>
  <si>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</si>
  <si>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</si>
  <si>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</si>
  <si>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</si>
  <si>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</si>
  <si>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</si>
  <si>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</si>
  <si>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</si>
  <si>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</si>
  <si>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</si>
  <si>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</si>
  <si>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</si>
  <si>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</si>
  <si>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</si>
  <si>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</si>
  <si>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</si>
  <si>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</si>
  <si>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</si>
  <si>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</si>
  <si>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</si>
  <si>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</si>
  <si>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</si>
  <si>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</si>
  <si>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</si>
  <si>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</si>
  <si>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</si>
  <si>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</si>
  <si>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</si>
  <si>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</si>
  <si>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</si>
  <si>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</si>
  <si>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</si>
  <si>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</si>
  <si>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</si>
  <si>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</si>
  <si>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</si>
  <si>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</si>
  <si>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</si>
  <si>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</si>
  <si>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</si>
  <si>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</si>
  <si>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</si>
  <si>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</si>
  <si>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</si>
  <si>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</si>
  <si>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</si>
  <si>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</si>
  <si>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</si>
  <si>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</si>
  <si>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</si>
  <si>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</si>
  <si>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</si>
  <si>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</si>
  <si>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</si>
  <si>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</si>
  <si>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</si>
  <si>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</si>
  <si>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</si>
  <si>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</si>
  <si>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</si>
  <si>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</si>
  <si>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</si>
  <si>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</si>
  <si>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</si>
  <si>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</si>
  <si>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</si>
  <si>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</si>
  <si>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</si>
  <si>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</si>
  <si>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</si>
  <si>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</si>
  <si>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</si>
  <si>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</si>
  <si>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</si>
  <si>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</si>
  <si>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</si>
  <si>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</si>
  <si>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</si>
  <si>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</si>
  <si>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</si>
  <si>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</si>
  <si>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</si>
  <si>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</si>
  <si>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</si>
  <si>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</si>
  <si>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</si>
  <si>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</si>
  <si>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</si>
  <si>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</si>
  <si>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</si>
  <si>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</si>
  <si>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</si>
  <si>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</si>
  <si>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</si>
  <si>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</si>
  <si>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</si>
  <si>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</si>
  <si>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</si>
  <si>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</si>
  <si>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</si>
  <si>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</si>
  <si>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</si>
  <si>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</si>
  <si>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</si>
  <si>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</si>
  <si>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</si>
  <si>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</si>
  <si>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</si>
  <si>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</si>
  <si>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</si>
  <si>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</si>
  <si>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</si>
  <si>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</si>
  <si>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</si>
  <si>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</si>
  <si>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</si>
  <si>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</si>
  <si>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</si>
  <si>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</si>
  <si>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</si>
  <si>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</si>
  <si>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</si>
  <si>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</si>
  <si>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</si>
  <si>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</si>
  <si>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</si>
  <si>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</si>
  <si>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</si>
  <si>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</si>
  <si>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</si>
  <si>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</si>
  <si>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</si>
  <si>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</si>
  <si>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</si>
  <si>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</si>
  <si>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</si>
  <si>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</si>
  <si>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</si>
  <si>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</si>
  <si>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</si>
  <si>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</si>
  <si>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</si>
  <si>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</si>
  <si>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</si>
  <si>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</si>
  <si>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</si>
  <si>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</si>
  <si>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</si>
  <si>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</si>
  <si>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</si>
  <si>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</si>
  <si>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</si>
  <si>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</si>
  <si>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</si>
  <si>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</si>
  <si>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</si>
  <si>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</si>
  <si>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</si>
  <si>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</si>
  <si>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</si>
  <si>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</si>
  <si>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</si>
  <si>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</si>
  <si>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</si>
  <si>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</si>
  <si>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</si>
  <si>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</si>
  <si>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</si>
  <si>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</si>
  <si>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</si>
  <si>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</si>
  <si>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</si>
  <si>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</si>
  <si>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</si>
  <si>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</si>
  <si>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</si>
  <si>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</si>
  <si>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</si>
  <si>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</si>
  <si>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</si>
  <si>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</si>
  <si>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</si>
  <si>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</si>
  <si>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</si>
  <si>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</si>
  <si>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</si>
  <si>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</si>
  <si>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</si>
  <si>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</si>
  <si>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</si>
  <si>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</si>
  <si>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</si>
  <si>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</si>
  <si>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</si>
  <si>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</si>
  <si>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</si>
  <si>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</si>
  <si>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</si>
  <si>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</si>
  <si>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</si>
  <si>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</si>
  <si>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</si>
  <si>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</si>
  <si>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</si>
  <si>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</si>
  <si>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</si>
  <si>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</si>
  <si>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</si>
  <si>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</si>
  <si>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</si>
  <si>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</si>
  <si>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</si>
  <si>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</si>
  <si>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</si>
  <si>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</si>
  <si>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</si>
  <si>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</si>
  <si>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</si>
  <si>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</si>
  <si>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</si>
  <si>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</si>
  <si>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</si>
  <si>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</si>
  <si>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</si>
  <si>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</si>
  <si>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</si>
  <si>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</si>
  <si>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</si>
  <si>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</si>
  <si>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</si>
  <si>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</si>
  <si>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</si>
  <si>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</si>
  <si>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</si>
  <si>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</si>
  <si>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</si>
  <si>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</si>
  <si>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</si>
  <si>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</si>
  <si>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</si>
  <si>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</si>
  <si>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</si>
  <si>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</si>
  <si>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</si>
  <si>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</si>
  <si>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</si>
  <si>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</si>
  <si>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</si>
  <si>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</si>
  <si>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</si>
  <si>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</si>
  <si>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</si>
  <si>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</si>
  <si>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</si>
  <si>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</si>
  <si>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</si>
  <si>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</si>
  <si>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</si>
  <si>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</si>
  <si>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</si>
  <si>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</si>
  <si>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</si>
  <si>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</si>
  <si>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</si>
  <si>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</si>
  <si>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</si>
  <si>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</si>
  <si>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</si>
  <si>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</si>
  <si>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</si>
  <si>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</si>
  <si>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</si>
  <si>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</si>
  <si>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</si>
  <si>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</si>
  <si>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</si>
  <si>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</si>
  <si>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</si>
  <si>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</si>
  <si>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</si>
  <si>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</si>
  <si>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</si>
  <si>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</si>
  <si>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</si>
  <si>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</si>
  <si>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</si>
  <si>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</si>
  <si>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</si>
  <si>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</si>
  <si>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</si>
  <si>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</si>
  <si>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</si>
  <si>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</si>
  <si>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</si>
  <si>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</si>
  <si>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</si>
  <si>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</si>
  <si>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</si>
  <si>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</si>
  <si>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</si>
  <si>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</si>
  <si>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</si>
  <si>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</si>
  <si>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</si>
  <si>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</si>
  <si>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</si>
  <si>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</si>
  <si>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</si>
  <si>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</si>
  <si>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</si>
  <si>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</si>
  <si>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</si>
  <si>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</si>
  <si>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</si>
  <si>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</si>
  <si>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</si>
  <si>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</si>
  <si>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</si>
  <si>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</si>
  <si>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</si>
  <si>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</si>
  <si>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</si>
  <si>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</si>
  <si>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</si>
  <si>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</si>
  <si>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</si>
  <si>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</si>
  <si>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</si>
  <si>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</si>
  <si>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</si>
  <si>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</si>
  <si>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</si>
  <si>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</si>
  <si>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</si>
  <si>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</si>
  <si>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</si>
  <si>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</si>
  <si>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</si>
  <si>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</si>
  <si>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</si>
  <si>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</si>
  <si>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</si>
  <si>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</si>
  <si>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</si>
  <si>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</si>
  <si>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</si>
  <si>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</si>
  <si>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</si>
  <si>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</si>
  <si>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</si>
  <si>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</si>
  <si>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</si>
  <si>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</si>
  <si>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</si>
  <si>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</si>
  <si>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</si>
  <si>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</si>
  <si>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</si>
  <si>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</si>
  <si>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</si>
  <si>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</si>
  <si>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</si>
  <si>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</si>
  <si>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</si>
  <si>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</si>
  <si>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</si>
  <si>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</si>
  <si>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</si>
  <si>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</si>
  <si>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</si>
  <si>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</si>
  <si>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</si>
  <si>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</si>
  <si>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</si>
  <si>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</si>
  <si>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</si>
  <si>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</si>
  <si>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</si>
  <si>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</si>
  <si>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</si>
  <si>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</si>
  <si>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</si>
  <si>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</si>
  <si>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</si>
  <si>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</si>
  <si>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</si>
  <si>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</si>
  <si>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</si>
  <si>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</si>
  <si>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</si>
  <si>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</si>
  <si>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</si>
  <si>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</si>
  <si>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</si>
  <si>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</si>
  <si>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</si>
  <si>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</si>
  <si>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</si>
  <si>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</si>
  <si>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</si>
  <si>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</si>
  <si>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</si>
  <si>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</si>
  <si>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</si>
  <si>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</si>
  <si>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</si>
  <si>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</si>
  <si>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</si>
  <si>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</si>
  <si>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</si>
  <si>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</si>
  <si>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</si>
  <si>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</si>
  <si>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</si>
  <si>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</si>
  <si>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</si>
  <si>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</si>
  <si>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</si>
  <si>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</si>
  <si>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</si>
  <si>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</si>
  <si>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</si>
  <si>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</si>
  <si>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</si>
  <si>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</si>
  <si>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</si>
  <si>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</si>
  <si>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</si>
  <si>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</si>
  <si>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</si>
  <si>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</si>
  <si>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</si>
  <si>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</si>
  <si>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</si>
  <si>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</si>
  <si>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</si>
  <si>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</si>
  <si>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</si>
  <si>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</si>
  <si>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</si>
  <si>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</si>
  <si>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</si>
  <si>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</si>
  <si>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</si>
  <si>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</si>
  <si>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</si>
  <si>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</si>
  <si>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</si>
  <si>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</si>
  <si>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</si>
  <si>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</si>
  <si>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</si>
  <si>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</si>
  <si>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</si>
  <si>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</si>
  <si>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</si>
  <si>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</si>
  <si>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</si>
  <si>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</si>
  <si>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</si>
  <si>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</si>
  <si>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</si>
  <si>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</si>
  <si>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</si>
  <si>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</si>
  <si>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</si>
  <si>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</si>
  <si>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</si>
  <si>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</si>
  <si>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</si>
  <si>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</si>
  <si>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</si>
  <si>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</si>
  <si>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</si>
  <si>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</si>
  <si>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</si>
  <si>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</si>
  <si>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</si>
  <si>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</si>
  <si>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</si>
  <si>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</si>
  <si>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</si>
  <si>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</si>
  <si>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</si>
  <si>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</si>
  <si>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</si>
  <si>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</si>
  <si>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</si>
  <si>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</si>
  <si>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</si>
  <si>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</si>
  <si>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</si>
  <si>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</si>
  <si>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</si>
  <si>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</si>
  <si>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</si>
  <si>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</si>
  <si>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</si>
  <si>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</si>
  <si>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</si>
  <si>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</si>
  <si>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</si>
  <si>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</si>
  <si>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</si>
  <si>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</si>
  <si>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</si>
  <si>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</si>
  <si>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</si>
  <si>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</si>
  <si>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</si>
  <si>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</si>
  <si>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</si>
  <si>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</si>
  <si>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</si>
  <si>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</si>
  <si>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</si>
  <si>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</si>
  <si>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</si>
  <si>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</si>
  <si>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</si>
  <si>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</si>
  <si>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</si>
  <si>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</si>
  <si>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</si>
  <si>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</si>
  <si>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</si>
  <si>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</si>
  <si>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</si>
  <si>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</si>
  <si>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</si>
  <si>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</si>
  <si>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</si>
  <si>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</si>
  <si>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</si>
  <si>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</si>
  <si>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</si>
  <si>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</si>
  <si>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</si>
  <si>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</si>
  <si>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</si>
  <si>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</si>
  <si>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</si>
  <si>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</si>
  <si>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</si>
  <si>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</si>
  <si>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</si>
  <si>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</si>
  <si>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</si>
  <si>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</si>
  <si>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</si>
  <si>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</si>
  <si>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</si>
  <si>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</si>
  <si>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</si>
  <si>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</si>
  <si>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</si>
  <si>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</si>
  <si>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</si>
  <si>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</si>
  <si>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</si>
  <si>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</si>
  <si>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</si>
  <si>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</si>
  <si>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</si>
  <si>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</si>
  <si>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</si>
  <si>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</si>
  <si>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</si>
  <si>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</si>
  <si>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</si>
  <si>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</si>
  <si>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</si>
  <si>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</si>
  <si>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</si>
  <si>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</si>
  <si>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</si>
  <si>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</si>
  <si>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</si>
  <si>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</si>
  <si>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</si>
  <si>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</si>
  <si>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</si>
  <si>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</si>
  <si>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</si>
  <si>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</si>
  <si>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</si>
  <si>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</si>
  <si>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</si>
  <si>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</si>
  <si>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</si>
  <si>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</si>
  <si>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</si>
  <si>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</si>
  <si>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</si>
  <si>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</si>
  <si>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</si>
  <si>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</si>
  <si>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</si>
  <si>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</si>
  <si>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</si>
  <si>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</si>
  <si>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</si>
  <si>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</si>
  <si>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</si>
  <si>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</si>
  <si>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</si>
  <si>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</si>
  <si>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</si>
  <si>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</si>
  <si>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</si>
  <si>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</si>
  <si>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</si>
  <si>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</si>
  <si>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</si>
  <si>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</si>
  <si>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</si>
  <si>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</si>
  <si>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</si>
  <si>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</si>
  <si>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</si>
  <si>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</si>
  <si>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</si>
  <si>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</si>
  <si>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</si>
  <si>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</si>
  <si>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</si>
  <si>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</si>
  <si>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</si>
  <si>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</si>
  <si>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</si>
  <si>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</si>
  <si>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</si>
  <si>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</si>
  <si>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</si>
  <si>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</si>
  <si>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</si>
  <si>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</si>
  <si>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</si>
  <si>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</si>
  <si>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</si>
  <si>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</si>
  <si>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</si>
  <si>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</si>
  <si>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</si>
  <si>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</si>
  <si>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</si>
  <si>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</si>
  <si>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</si>
  <si>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</si>
  <si>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</si>
  <si>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</si>
  <si>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</si>
  <si>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</si>
  <si>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</si>
  <si>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</si>
  <si>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</si>
  <si>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</si>
  <si>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</si>
  <si>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</si>
  <si>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</si>
  <si>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</si>
  <si>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</si>
  <si>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</si>
  <si>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</si>
  <si>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</si>
  <si>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</si>
  <si>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</si>
  <si>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</si>
  <si>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</si>
  <si>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</si>
  <si>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</si>
  <si>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</si>
  <si>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</si>
  <si>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</si>
  <si>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</si>
  <si>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</si>
  <si>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</si>
  <si>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</si>
  <si>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</si>
  <si>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</si>
  <si>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</si>
  <si>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</si>
  <si>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</si>
  <si>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</si>
  <si>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</si>
  <si>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</si>
  <si>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</si>
  <si>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</si>
  <si>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</si>
  <si>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</si>
  <si>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</si>
  <si>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</si>
  <si>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</si>
  <si>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</si>
  <si>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</si>
  <si>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</si>
  <si>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</si>
  <si>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</si>
  <si>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</si>
  <si>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</si>
  <si>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</si>
  <si>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</si>
  <si>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</si>
  <si>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</si>
  <si>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</si>
  <si>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</si>
  <si>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</si>
  <si>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</si>
  <si>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</si>
  <si>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</si>
  <si>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</si>
  <si>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</si>
  <si>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</si>
  <si>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</si>
  <si>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</si>
  <si>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</si>
  <si>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</si>
  <si>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</si>
  <si>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</si>
  <si>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</si>
  <si>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</si>
  <si>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</si>
  <si>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</si>
  <si>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</si>
  <si>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</si>
  <si>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</si>
  <si>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</si>
  <si>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</si>
  <si>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</si>
  <si>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</si>
  <si>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</si>
  <si>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</si>
  <si>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</si>
  <si>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</si>
  <si>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</si>
  <si>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</si>
  <si>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</si>
  <si>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</si>
  <si>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</si>
  <si>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</si>
  <si>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</si>
  <si>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</si>
  <si>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</si>
  <si>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</si>
  <si>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</si>
  <si>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</si>
  <si>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</si>
  <si>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</si>
  <si>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</si>
  <si>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</si>
  <si>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</si>
  <si>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</si>
  <si>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</si>
  <si>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</si>
  <si>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</si>
  <si>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</si>
  <si>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</si>
  <si>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</si>
  <si>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</si>
  <si>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</si>
  <si>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</si>
  <si>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</si>
  <si>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</si>
  <si>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</si>
  <si>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</si>
  <si>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</si>
  <si>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</si>
  <si>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</si>
  <si>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</si>
  <si>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</si>
  <si>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</si>
  <si>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</si>
  <si>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</si>
  <si>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</si>
  <si>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</si>
  <si>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</si>
  <si>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</si>
  <si>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</si>
  <si>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</si>
  <si>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</si>
  <si>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</si>
  <si>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</si>
  <si>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</si>
  <si>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</si>
  <si>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</si>
  <si>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</si>
  <si>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</si>
  <si>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</si>
  <si>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</si>
  <si>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</si>
  <si>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</si>
  <si>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</si>
  <si>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</si>
  <si>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</si>
  <si>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</si>
  <si>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</si>
  <si>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</si>
  <si>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</si>
  <si>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</si>
  <si>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</si>
  <si>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</si>
  <si>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</si>
  <si>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</si>
  <si>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</si>
  <si>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</si>
  <si>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</si>
  <si>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</si>
  <si>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</si>
  <si>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</si>
  <si>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</si>
  <si>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</si>
  <si>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</si>
  <si>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</si>
  <si>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</si>
  <si>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</si>
  <si>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</si>
  <si>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</si>
  <si>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</si>
  <si>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</si>
  <si>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</si>
  <si>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</si>
  <si>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</si>
  <si>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</si>
  <si>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</si>
  <si>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</si>
  <si>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</si>
  <si>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</si>
  <si>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</si>
  <si>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</si>
  <si>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</si>
  <si>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</si>
  <si>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</si>
  <si>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</si>
  <si>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</si>
  <si>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</si>
  <si>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</si>
  <si>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</si>
  <si>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</si>
  <si>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</si>
  <si>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</si>
  <si>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</si>
  <si>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</si>
  <si>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</si>
  <si>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</si>
  <si>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</si>
  <si>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</si>
  <si>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</si>
  <si>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</si>
  <si>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</si>
  <si>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</si>
  <si>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</si>
  <si>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</si>
  <si>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</si>
  <si>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</si>
  <si>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</si>
  <si>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</si>
  <si>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</si>
  <si>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</si>
  <si>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</si>
  <si>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</si>
  <si>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</si>
  <si>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</si>
  <si>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</si>
  <si>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</si>
  <si>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</si>
  <si>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</si>
  <si>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</si>
  <si>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</si>
  <si>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</si>
  <si>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</si>
  <si>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</si>
  <si>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</si>
  <si>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</si>
  <si>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</si>
  <si>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</si>
  <si>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</si>
  <si>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</si>
  <si>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</si>
  <si>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</si>
  <si>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</si>
  <si>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</si>
  <si>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</si>
  <si>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</si>
  <si>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</si>
  <si>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</si>
  <si>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</si>
  <si>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</si>
  <si>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</si>
  <si>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</si>
  <si>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</si>
  <si>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</si>
  <si>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</si>
  <si>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</si>
  <si>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</si>
  <si>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</si>
  <si>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</si>
  <si>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</si>
  <si>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</si>
  <si>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</si>
  <si>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</si>
  <si>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</si>
  <si>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</si>
  <si>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</si>
  <si>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</si>
  <si>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</si>
  <si>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</si>
  <si>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</si>
  <si>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</si>
  <si>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</si>
  <si>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</si>
  <si>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</si>
  <si>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</si>
  <si>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</si>
  <si>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</si>
  <si>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</si>
  <si>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</si>
  <si>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</si>
  <si>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</si>
  <si>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</si>
  <si>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</si>
  <si>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</si>
  <si>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</si>
  <si>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</si>
  <si>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</si>
  <si>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</si>
  <si>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</si>
  <si>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</si>
  <si>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</si>
  <si>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</si>
  <si>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</si>
  <si>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</si>
  <si>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</si>
  <si>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</si>
  <si>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</si>
  <si>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</si>
  <si>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</si>
  <si>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</si>
  <si>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</si>
  <si>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</si>
  <si>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</si>
  <si>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</si>
  <si>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</si>
  <si>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</si>
  <si>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</si>
  <si>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</si>
  <si>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</si>
  <si>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</si>
  <si>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</si>
  <si>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</si>
  <si>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</si>
  <si>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</si>
  <si>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</si>
  <si>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</si>
  <si>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</si>
  <si>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</si>
  <si>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</si>
  <si>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</si>
  <si>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</si>
  <si>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</si>
  <si>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</si>
  <si>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</si>
  <si>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</si>
  <si>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</si>
  <si>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</si>
  <si>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</si>
  <si>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</si>
  <si>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</si>
  <si>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</si>
  <si>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</si>
  <si>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</si>
  <si>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</si>
  <si>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</si>
  <si>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</si>
  <si>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</si>
  <si>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</si>
  <si>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</si>
  <si>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</si>
  <si>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</si>
  <si>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</si>
  <si>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</si>
  <si>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</si>
  <si>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</si>
  <si>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</si>
  <si>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</si>
  <si>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</si>
  <si>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</si>
  <si>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</si>
  <si>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</si>
  <si>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</si>
  <si>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</si>
  <si>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</si>
  <si>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</si>
  <si>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</si>
  <si>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</si>
  <si>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</si>
  <si>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</si>
  <si>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</si>
  <si>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</si>
  <si>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</si>
  <si>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</si>
  <si>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</si>
  <si>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</si>
  <si>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</si>
  <si>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</si>
  <si>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</si>
  <si>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</si>
  <si>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</si>
  <si>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</si>
  <si>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</si>
  <si>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</si>
  <si>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</si>
  <si>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</si>
  <si>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</si>
  <si>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</si>
  <si>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</si>
  <si>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</si>
  <si>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</si>
  <si>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</si>
  <si>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</si>
  <si>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</si>
  <si>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</si>
  <si>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</si>
  <si>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</si>
  <si>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</si>
  <si>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</si>
  <si>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</si>
  <si>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</si>
  <si>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</si>
  <si>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</si>
  <si>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</si>
  <si>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</si>
  <si>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</si>
  <si>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</si>
  <si>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</si>
  <si>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</si>
  <si>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</si>
  <si>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</si>
  <si>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</si>
  <si>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</si>
  <si>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</si>
  <si>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</si>
  <si>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</si>
  <si>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</si>
  <si>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</si>
  <si>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</si>
  <si>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</si>
  <si>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</si>
  <si>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</si>
  <si>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</si>
  <si>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</si>
  <si>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</si>
  <si>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</si>
  <si>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</si>
  <si>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</si>
  <si>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</si>
  <si>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</si>
  <si>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</si>
  <si>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</si>
  <si>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</si>
  <si>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</si>
  <si>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</si>
  <si>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</si>
  <si>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</si>
  <si>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</si>
  <si>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</si>
  <si>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</si>
  <si>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</si>
  <si>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</si>
  <si>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</si>
  <si>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</si>
  <si>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</si>
  <si>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</si>
  <si>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</si>
  <si>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</si>
  <si>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</si>
  <si>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</si>
  <si>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</si>
  <si>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</si>
  <si>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</si>
  <si>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</si>
  <si>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</si>
  <si>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</si>
  <si>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</si>
  <si>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</si>
  <si>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</si>
  <si>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</si>
  <si>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</si>
  <si>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</si>
  <si>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</si>
  <si>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</si>
  <si>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</si>
  <si>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</si>
  <si>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</si>
  <si>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</si>
  <si>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</si>
  <si>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</si>
  <si>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</si>
  <si>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</si>
  <si>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</si>
  <si>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</si>
  <si>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</si>
  <si>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</si>
  <si>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</si>
  <si>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</si>
  <si>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</si>
  <si>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</si>
  <si>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</si>
  <si>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</si>
  <si>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</si>
  <si>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</si>
  <si>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</si>
  <si>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</si>
  <si>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</si>
  <si>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</si>
  <si>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</si>
  <si>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</si>
  <si>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</si>
  <si>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</si>
  <si>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</si>
  <si>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</si>
  <si>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</si>
  <si>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</si>
  <si>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</si>
  <si>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</si>
  <si>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</si>
  <si>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</si>
  <si>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</si>
  <si>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</si>
  <si>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</si>
  <si>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</si>
  <si>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</si>
  <si>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</si>
  <si>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</si>
  <si>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</si>
  <si>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</si>
  <si>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</si>
  <si>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</si>
  <si>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</si>
  <si>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</si>
  <si>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</si>
  <si>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</si>
  <si>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</si>
  <si>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</si>
  <si>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</si>
  <si>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</si>
  <si>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</si>
  <si>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</si>
  <si>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</si>
  <si>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</si>
  <si>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</si>
  <si>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</si>
  <si>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</si>
  <si>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</si>
  <si>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</si>
  <si>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</si>
  <si>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</si>
  <si>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</si>
  <si>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</si>
  <si>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</si>
  <si>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</si>
  <si>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</si>
  <si>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</si>
  <si>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</si>
  <si>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</si>
  <si>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</si>
  <si>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</si>
  <si>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</si>
  <si>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</si>
  <si>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</si>
  <si>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</si>
  <si>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</si>
  <si>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</si>
  <si>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</si>
  <si>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</si>
  <si>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</si>
  <si>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</si>
  <si>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</si>
  <si>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</si>
  <si>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</si>
  <si>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</si>
  <si>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</si>
  <si>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</si>
  <si>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</si>
  <si>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</si>
  <si>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</si>
  <si>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</si>
  <si>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</si>
  <si>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</si>
  <si>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</si>
  <si>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</si>
  <si>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</si>
  <si>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</si>
  <si>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</si>
  <si>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</si>
  <si>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</si>
  <si>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</si>
  <si>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</si>
  <si>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</si>
  <si>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</si>
  <si>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</si>
  <si>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</si>
  <si>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</si>
  <si>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</si>
  <si>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</si>
  <si>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</si>
  <si>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</si>
  <si>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</si>
  <si>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</si>
  <si>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</si>
  <si>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</si>
  <si>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</si>
  <si>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</si>
  <si>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</si>
  <si>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</si>
  <si>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</si>
  <si>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</si>
  <si>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</si>
  <si>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</si>
  <si>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</si>
  <si>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</si>
  <si>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</si>
  <si>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</si>
  <si>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</si>
  <si>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</si>
  <si>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</si>
  <si>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</si>
  <si>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</si>
  <si>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</si>
  <si>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</si>
  <si>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</si>
  <si>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</si>
  <si>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</si>
  <si>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</si>
  <si>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</si>
  <si>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</si>
  <si>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</si>
  <si>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</si>
  <si>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</si>
  <si>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</si>
  <si>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</si>
  <si>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</si>
  <si>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</si>
  <si>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</si>
  <si>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</si>
  <si>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</si>
  <si>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</si>
  <si>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</si>
  <si>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</si>
  <si>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</si>
  <si>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</si>
  <si>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</si>
  <si>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</si>
  <si>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</si>
  <si>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</si>
  <si>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</si>
  <si>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</si>
  <si>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</si>
  <si>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</si>
  <si>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</si>
  <si>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</si>
  <si>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</si>
  <si>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</si>
  <si>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</si>
  <si>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</si>
  <si>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</si>
  <si>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</si>
  <si>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</si>
  <si>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</si>
  <si>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</si>
  <si>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</si>
  <si>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</si>
  <si>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</si>
  <si>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</si>
  <si>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</si>
  <si>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</si>
  <si>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</si>
  <si>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</si>
  <si>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</si>
  <si>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</si>
  <si>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</si>
  <si>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</si>
  <si>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</si>
  <si>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</si>
  <si>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</si>
  <si>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</si>
  <si>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</si>
  <si>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</si>
  <si>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</si>
  <si>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</si>
  <si>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</si>
  <si>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</si>
  <si>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</si>
  <si>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</si>
  <si>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</si>
  <si>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</si>
  <si>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</si>
  <si>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</si>
  <si>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</si>
  <si>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</si>
  <si>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</si>
  <si>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</si>
  <si>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</si>
  <si>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</si>
  <si>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</si>
  <si>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</si>
  <si>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</si>
  <si>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</si>
  <si>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</si>
  <si>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</si>
  <si>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</si>
  <si>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</si>
  <si>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</si>
  <si>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</si>
  <si>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</si>
  <si>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</si>
  <si>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</si>
  <si>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</si>
  <si>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</si>
  <si>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</si>
  <si>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</si>
  <si>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</si>
  <si>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</si>
  <si>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</si>
  <si>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</si>
  <si>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</si>
  <si>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</si>
  <si>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</si>
  <si>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</si>
  <si>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</si>
  <si>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</si>
  <si>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</si>
  <si>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</si>
  <si>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</si>
  <si>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</si>
  <si>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</si>
  <si>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</si>
  <si>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</si>
  <si>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</si>
  <si>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</si>
  <si>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</si>
  <si>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</si>
  <si>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</si>
  <si>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</si>
  <si>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</si>
  <si>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</si>
  <si>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</si>
  <si>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</si>
  <si>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</si>
  <si>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</si>
  <si>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</si>
  <si>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</si>
  <si>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</si>
  <si>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</si>
  <si>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</si>
  <si>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</si>
  <si>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</si>
  <si>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</si>
  <si>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</si>
  <si>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</si>
  <si>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</si>
  <si>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</si>
  <si>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</si>
  <si>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</si>
  <si>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</si>
  <si>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</si>
  <si>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</si>
  <si>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</si>
  <si>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</si>
  <si>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</si>
  <si>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</si>
  <si>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</si>
  <si>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</si>
  <si>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</si>
  <si>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</si>
  <si>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</si>
  <si>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</si>
  <si>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</si>
  <si>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</si>
  <si>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</si>
  <si>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</si>
  <si>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</si>
  <si>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</si>
  <si>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</si>
  <si>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</si>
  <si>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</si>
  <si>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</si>
  <si>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</si>
  <si>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</si>
  <si>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</si>
  <si>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</si>
  <si>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</si>
  <si>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</si>
  <si>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</si>
  <si>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</si>
  <si>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</si>
  <si>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</si>
  <si>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</si>
  <si>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</si>
  <si>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</si>
  <si>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</si>
  <si>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</si>
  <si>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</si>
  <si>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</si>
  <si>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</si>
  <si>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</si>
  <si>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</si>
  <si>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</si>
  <si>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</si>
  <si>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</si>
  <si>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</si>
  <si>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</si>
  <si>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</si>
  <si>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</si>
  <si>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</si>
  <si>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</si>
  <si>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</si>
  <si>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</si>
  <si>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</si>
  <si>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</si>
  <si>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</si>
  <si>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</si>
  <si>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</si>
  <si>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</si>
  <si>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</si>
  <si>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</si>
  <si>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</si>
  <si>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</si>
  <si>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</si>
  <si>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</si>
  <si>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</si>
  <si>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</si>
  <si>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</si>
  <si>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</si>
  <si>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</si>
  <si>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</si>
  <si>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</si>
  <si>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</si>
  <si>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</si>
  <si>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</si>
  <si>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</si>
  <si>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</si>
  <si>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</si>
  <si>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</si>
  <si>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</si>
  <si>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</si>
  <si>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</si>
  <si>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</si>
  <si>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</si>
  <si>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</si>
  <si>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</si>
  <si>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</si>
  <si>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</si>
  <si>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</si>
  <si>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</si>
  <si>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</si>
  <si>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</si>
  <si>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</si>
  <si>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</si>
  <si>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</si>
  <si>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</si>
  <si>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</si>
  <si>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</si>
  <si>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</si>
  <si>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</si>
  <si>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</si>
  <si>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</si>
  <si>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</si>
  <si>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</si>
  <si>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</si>
  <si>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</si>
  <si>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</si>
  <si>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</si>
  <si>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</si>
  <si>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</si>
  <si>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</si>
  <si>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</si>
  <si>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</si>
  <si>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</si>
  <si>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</si>
  <si>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</si>
  <si>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</si>
  <si>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</si>
  <si>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</si>
  <si>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</si>
  <si>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</si>
  <si>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</si>
  <si>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</si>
  <si>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</si>
  <si>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</si>
  <si>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</si>
  <si>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</si>
  <si>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</si>
  <si>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</si>
  <si>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</si>
  <si>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</si>
  <si>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</si>
  <si>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</si>
  <si>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</si>
  <si>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</si>
  <si>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</si>
  <si>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</si>
  <si>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</si>
  <si>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</si>
  <si>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</si>
  <si>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</si>
  <si>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</si>
  <si>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</si>
  <si>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</si>
  <si>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</si>
  <si>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</si>
  <si>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</si>
  <si>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</si>
  <si>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</si>
  <si>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</si>
  <si>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</si>
  <si>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</si>
  <si>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</si>
  <si>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</si>
  <si>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</si>
  <si>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</si>
  <si>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</si>
  <si>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</si>
  <si>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</si>
  <si>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</si>
  <si>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</si>
  <si>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</si>
  <si>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</si>
  <si>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</si>
  <si>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</si>
  <si>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</si>
  <si>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</si>
  <si>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</si>
  <si>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</si>
  <si>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</si>
  <si>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</si>
  <si>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</si>
  <si>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</si>
  <si>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</si>
  <si>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</si>
  <si>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</si>
  <si>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</si>
  <si>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</si>
  <si>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</si>
  <si>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</si>
  <si>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</si>
  <si>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</si>
  <si>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</si>
  <si>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</si>
  <si>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</si>
  <si>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</si>
  <si>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</si>
  <si>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</si>
  <si>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</si>
  <si>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</si>
  <si>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</si>
  <si>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</si>
  <si>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</si>
  <si>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</si>
  <si>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</si>
  <si>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</si>
  <si>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</si>
  <si>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</si>
  <si>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</si>
  <si>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</si>
  <si>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</si>
  <si>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</si>
  <si>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</si>
  <si>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</si>
  <si>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</si>
  <si>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</si>
  <si>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</si>
  <si>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</si>
  <si>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</si>
  <si>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</si>
  <si>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</si>
  <si>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</si>
  <si>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</si>
  <si>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</si>
  <si>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</si>
  <si>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</si>
  <si>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</si>
  <si>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</si>
  <si>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</si>
  <si>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</si>
  <si>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</si>
  <si>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</si>
  <si>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</si>
  <si>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</si>
  <si>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</si>
  <si>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</si>
  <si>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</si>
  <si>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</si>
  <si>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</si>
  <si>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</si>
  <si>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</si>
  <si>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</si>
  <si>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</si>
  <si>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</si>
  <si>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</si>
  <si>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</si>
  <si>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</si>
  <si>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</si>
  <si>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</si>
  <si>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</si>
  <si>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</si>
  <si>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</si>
  <si>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</si>
  <si>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</si>
  <si>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</si>
  <si>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</si>
  <si>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</si>
  <si>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</si>
  <si>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</si>
  <si>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</si>
  <si>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</si>
  <si>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</si>
  <si>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</si>
  <si>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</si>
  <si>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</si>
  <si>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</si>
  <si>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</si>
  <si>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</si>
  <si>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</si>
  <si>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</si>
  <si>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</si>
  <si>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</si>
  <si>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</si>
  <si>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</si>
  <si>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</si>
  <si>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</si>
  <si>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</si>
  <si>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</si>
  <si>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</si>
  <si>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</si>
  <si>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</si>
  <si>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</si>
  <si>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</si>
  <si>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</si>
  <si>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</si>
  <si>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</si>
  <si>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</si>
  <si>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</si>
  <si>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</si>
  <si>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</si>
  <si>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</si>
  <si>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</si>
  <si>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</si>
  <si>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</si>
  <si>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</si>
  <si>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</si>
  <si>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</si>
  <si>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</si>
  <si>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</si>
  <si>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</si>
  <si>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</si>
  <si>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</si>
  <si>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</si>
  <si>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</si>
  <si>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</si>
  <si>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</si>
  <si>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</si>
  <si>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</si>
  <si>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</si>
  <si>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</si>
  <si>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</si>
  <si>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</si>
  <si>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</si>
  <si>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</si>
  <si>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</si>
  <si>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</si>
  <si>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</si>
  <si>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</si>
  <si>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</si>
  <si>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</si>
  <si>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</si>
  <si>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</si>
  <si>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</si>
  <si>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</si>
  <si>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</si>
  <si>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</si>
  <si>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</si>
  <si>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</si>
  <si>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</si>
  <si>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</si>
  <si>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</si>
  <si>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</si>
  <si>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</si>
  <si>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</si>
  <si>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</si>
  <si>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</si>
  <si>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</si>
  <si>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</si>
  <si>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</si>
  <si>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</si>
  <si>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</si>
  <si>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</si>
  <si>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</si>
  <si>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</si>
  <si>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</si>
  <si>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</si>
  <si>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</si>
  <si>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</si>
  <si>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</si>
  <si>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</si>
  <si>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</si>
  <si>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</si>
  <si>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</si>
  <si>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</si>
  <si>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</si>
  <si>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</si>
  <si>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</si>
  <si>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</si>
  <si>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</si>
  <si>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</si>
  <si>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</si>
  <si>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</si>
  <si>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</si>
  <si>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</si>
  <si>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</si>
  <si>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</si>
  <si>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</si>
  <si>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</si>
  <si>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</si>
  <si>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</si>
  <si>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</si>
  <si>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</si>
  <si>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</si>
  <si>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</si>
  <si>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</si>
  <si>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</si>
  <si>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</si>
  <si>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</si>
  <si>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</si>
  <si>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</si>
  <si>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</si>
  <si>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</si>
  <si>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</si>
  <si>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</si>
  <si>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</si>
  <si>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</si>
  <si>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</si>
  <si>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</si>
  <si>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</si>
  <si>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</si>
  <si>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</si>
  <si>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</si>
  <si>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</si>
  <si>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</si>
  <si>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</si>
  <si>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</si>
  <si>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</si>
  <si>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</si>
  <si>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</si>
  <si>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</si>
  <si>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</si>
  <si>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</si>
  <si>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</si>
  <si>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</si>
  <si>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</si>
  <si>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</si>
  <si>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</si>
  <si>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</si>
  <si>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</si>
  <si>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</si>
  <si>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</si>
  <si>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</si>
  <si>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</si>
  <si>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</si>
  <si>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</si>
  <si>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</si>
  <si>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</si>
  <si>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</si>
  <si>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</si>
  <si>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</si>
  <si>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</si>
  <si>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</si>
  <si>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</si>
  <si>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</si>
  <si>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</si>
  <si>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</si>
  <si>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</si>
  <si>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</si>
  <si>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</si>
  <si>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</si>
  <si>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</si>
  <si>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</si>
  <si>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</si>
  <si>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</si>
  <si>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</si>
  <si>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</si>
  <si>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</si>
  <si>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</si>
  <si>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</si>
  <si>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</si>
  <si>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</si>
  <si>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</si>
  <si>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</si>
  <si>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</si>
  <si>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</si>
  <si>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</si>
  <si>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</si>
  <si>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</si>
  <si>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</si>
  <si>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</si>
  <si>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</si>
  <si>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</si>
  <si>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</si>
  <si>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</si>
  <si>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</si>
  <si>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</si>
  <si>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</si>
  <si>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</si>
  <si>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</si>
  <si>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</si>
  <si>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</si>
  <si>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</si>
  <si>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</si>
  <si>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</si>
  <si>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</si>
  <si>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</si>
  <si>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</si>
  <si>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</si>
  <si>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</si>
  <si>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</si>
  <si>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</si>
  <si>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</si>
  <si>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</si>
  <si>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</si>
  <si>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</si>
  <si>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</si>
  <si>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</si>
  <si>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</si>
  <si>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</si>
  <si>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</si>
  <si>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</si>
  <si>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</si>
  <si>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</si>
  <si>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</si>
  <si>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</si>
  <si>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</si>
  <si>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</si>
  <si>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</si>
  <si>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</si>
  <si>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</si>
  <si>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</si>
  <si>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</si>
  <si>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</si>
  <si>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</si>
  <si>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</si>
  <si>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</si>
  <si>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</si>
  <si>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</si>
  <si>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</si>
  <si>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</si>
  <si>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</si>
  <si>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</si>
  <si>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</si>
  <si>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</si>
  <si>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</si>
  <si>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</si>
  <si>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</si>
  <si>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</si>
  <si>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</si>
  <si>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</si>
  <si>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</si>
  <si>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</si>
  <si>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</si>
  <si>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</si>
  <si>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</si>
  <si>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</si>
  <si>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</si>
  <si>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</si>
  <si>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</si>
  <si>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</si>
  <si>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</si>
  <si>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</si>
  <si>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</si>
  <si>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</si>
  <si>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</si>
  <si>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</si>
  <si>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</si>
  <si>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</si>
  <si>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</si>
  <si>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</si>
  <si>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</si>
  <si>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</si>
  <si>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</si>
  <si>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</si>
  <si>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</si>
  <si>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</si>
  <si>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</si>
  <si>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</si>
  <si>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</si>
  <si>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</si>
  <si>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</si>
  <si>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</si>
  <si>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</si>
  <si>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</si>
  <si>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</si>
  <si>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</si>
  <si>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</si>
  <si>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</si>
  <si>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</si>
  <si>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</si>
  <si>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</si>
  <si>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</si>
  <si>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</si>
  <si>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</si>
  <si>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</si>
  <si>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</si>
  <si>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</si>
  <si>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</si>
  <si>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</si>
  <si>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</si>
  <si>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</si>
  <si>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</si>
  <si>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</si>
  <si>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</si>
  <si>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</si>
  <si>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</si>
  <si>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</si>
  <si>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</si>
  <si>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</si>
  <si>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</si>
  <si>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</si>
  <si>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</si>
  <si>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</si>
  <si>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</si>
  <si>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</si>
  <si>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</si>
  <si>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</si>
  <si>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</si>
  <si>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</si>
  <si>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</si>
  <si>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</si>
  <si>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</si>
  <si>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</si>
  <si>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</si>
  <si>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</si>
  <si>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</si>
  <si>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</si>
  <si>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</si>
  <si>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</si>
  <si>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</si>
  <si>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</si>
  <si>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</si>
  <si>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</si>
  <si>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</si>
  <si>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</si>
  <si>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</si>
  <si>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</si>
  <si>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</si>
  <si>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</si>
  <si>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</si>
  <si>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</si>
  <si>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</si>
  <si>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</si>
  <si>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</si>
  <si>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</si>
  <si>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</si>
  <si>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</si>
  <si>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</si>
  <si>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</si>
  <si>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</si>
  <si>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</si>
  <si>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</si>
  <si>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</si>
  <si>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</si>
  <si>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</si>
  <si>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</si>
  <si>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</si>
  <si>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</si>
  <si>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</si>
  <si>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</si>
  <si>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</si>
  <si>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</si>
  <si>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</si>
  <si>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</si>
  <si>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</si>
  <si>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</si>
  <si>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</si>
  <si>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</si>
  <si>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</si>
  <si>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</si>
  <si>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</si>
  <si>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</si>
  <si>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</si>
  <si>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</si>
  <si>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</si>
  <si>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</si>
  <si>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</si>
  <si>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</si>
  <si>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</si>
  <si>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</si>
  <si>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</si>
  <si>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</si>
  <si>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</si>
  <si>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</si>
  <si>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</si>
  <si>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</si>
  <si>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</si>
  <si>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</si>
  <si>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</si>
  <si>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</si>
  <si>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</si>
  <si>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</si>
  <si>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</si>
  <si>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</si>
  <si>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</si>
  <si>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</si>
  <si>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</si>
  <si>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</si>
  <si>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</si>
  <si>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</si>
  <si>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</si>
  <si>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</si>
  <si>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</si>
  <si>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</si>
  <si>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</si>
  <si>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</si>
  <si>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</si>
  <si>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</si>
  <si>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</si>
  <si>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</si>
  <si>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</si>
  <si>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</si>
  <si>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</si>
  <si>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</si>
  <si>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</si>
  <si>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</si>
  <si>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</si>
  <si>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</si>
  <si>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</si>
  <si>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</si>
  <si>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</si>
  <si>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</si>
  <si>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</si>
  <si>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</si>
  <si>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</si>
  <si>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</si>
  <si>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</si>
  <si>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</si>
  <si>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</si>
  <si>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</si>
  <si>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</si>
  <si>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</si>
  <si>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</si>
  <si>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</si>
  <si>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</si>
  <si>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</si>
  <si>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</si>
  <si>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</si>
  <si>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</si>
  <si>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</si>
  <si>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</si>
  <si>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</si>
  <si>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</si>
  <si>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</si>
  <si>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</si>
  <si>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</si>
  <si>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</si>
  <si>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</si>
  <si>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</si>
  <si>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</si>
  <si>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</si>
  <si>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</si>
  <si>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</si>
  <si>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</si>
  <si>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</si>
  <si>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</si>
  <si>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</si>
  <si>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</si>
  <si>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</si>
  <si>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</si>
  <si>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</si>
  <si>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</si>
  <si>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</si>
  <si>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</si>
  <si>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</si>
  <si>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</si>
  <si>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</si>
  <si>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</si>
  <si>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</si>
  <si>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</si>
  <si>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</si>
  <si>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</si>
  <si>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</si>
  <si>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</si>
  <si>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</si>
  <si>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</si>
  <si>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</si>
  <si>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</si>
  <si>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</si>
  <si>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</si>
  <si>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</si>
  <si>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</si>
  <si>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</si>
  <si>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</si>
  <si>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</si>
  <si>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</si>
  <si>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</si>
  <si>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</si>
  <si>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</si>
  <si>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</si>
  <si>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</si>
  <si>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</si>
  <si>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</si>
  <si>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</si>
  <si>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</si>
  <si>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</si>
  <si>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</si>
  <si>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</si>
  <si>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</si>
  <si>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</si>
  <si>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</si>
  <si>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</si>
  <si>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</si>
  <si>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</si>
  <si>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</si>
  <si>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</si>
  <si>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</si>
  <si>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</si>
  <si>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</si>
  <si>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</si>
  <si>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</si>
  <si>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</si>
  <si>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</si>
  <si>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</si>
  <si>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</si>
  <si>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</si>
  <si>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</si>
  <si>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</si>
  <si>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</si>
  <si>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</si>
  <si>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</si>
  <si>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</si>
  <si>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</si>
  <si>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</si>
  <si>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</si>
  <si>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</si>
  <si>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</si>
  <si>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</si>
  <si>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</si>
  <si>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</si>
  <si>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</si>
  <si>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</si>
  <si>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</si>
  <si>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</si>
  <si>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</si>
  <si>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</si>
  <si>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</si>
  <si>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</si>
  <si>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</si>
  <si>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</si>
  <si>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</si>
  <si>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</si>
  <si>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</si>
  <si>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</si>
  <si>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</si>
  <si>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</si>
  <si>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</si>
  <si>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</si>
  <si>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</si>
  <si>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</si>
  <si>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</si>
  <si>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</si>
  <si>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</si>
  <si>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</si>
  <si>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</si>
  <si>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</si>
  <si>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</si>
  <si>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</si>
  <si>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</si>
  <si>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</si>
  <si>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</si>
  <si>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</si>
  <si>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</si>
  <si>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</si>
  <si>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</si>
  <si>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</si>
  <si>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</si>
  <si>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</si>
  <si>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</si>
  <si>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</si>
  <si>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</si>
  <si>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</si>
  <si>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</si>
  <si>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</si>
  <si>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</si>
  <si>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</si>
  <si>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</si>
  <si>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</si>
  <si>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</si>
  <si>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</si>
  <si>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</si>
  <si>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</si>
  <si>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</si>
  <si>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</si>
  <si>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</si>
  <si>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</si>
  <si>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</si>
  <si>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</si>
  <si>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</si>
  <si>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</si>
  <si>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</si>
  <si>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</si>
  <si>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</si>
  <si>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</si>
  <si>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</si>
  <si>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</si>
  <si>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</si>
  <si>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</si>
  <si>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</si>
  <si>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</si>
  <si>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</si>
  <si>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</si>
  <si>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</si>
  <si>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</si>
  <si>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</si>
  <si>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</si>
  <si>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</si>
  <si>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</si>
  <si>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</si>
  <si>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</si>
  <si>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</si>
  <si>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</si>
  <si>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</si>
  <si>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</si>
  <si>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</si>
  <si>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</si>
  <si>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</si>
  <si>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</si>
  <si>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</si>
  <si>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</si>
  <si>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</si>
  <si>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</si>
  <si>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</si>
  <si>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</si>
  <si>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</si>
  <si>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</si>
  <si>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</si>
  <si>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</si>
  <si>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</si>
  <si>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</si>
  <si>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</si>
  <si>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</si>
  <si>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</si>
  <si>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</si>
  <si>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</si>
  <si>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</si>
  <si>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</si>
  <si>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</si>
  <si>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</si>
  <si>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</si>
  <si>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</si>
  <si>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</si>
  <si>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</si>
  <si>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</si>
  <si>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</si>
  <si>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</si>
  <si>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</si>
  <si>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</si>
  <si>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</si>
  <si>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</si>
  <si>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</si>
  <si>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</si>
  <si>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</si>
  <si>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</si>
  <si>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</si>
  <si>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</si>
  <si>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</si>
  <si>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</si>
  <si>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</si>
  <si>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</si>
  <si>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</si>
  <si>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</si>
  <si>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</si>
  <si>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</si>
  <si>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</si>
  <si>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</si>
  <si>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</si>
  <si>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</si>
  <si>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</si>
  <si>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</si>
  <si>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</si>
  <si>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</si>
  <si>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</si>
  <si>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</si>
  <si>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</si>
  <si>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</si>
  <si>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</si>
  <si>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</si>
  <si>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</si>
  <si>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</si>
  <si>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</si>
  <si>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</si>
  <si>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</si>
  <si>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</si>
  <si>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</si>
  <si>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</si>
  <si>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</si>
  <si>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</si>
  <si>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</si>
  <si>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</si>
  <si>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</si>
  <si>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</si>
  <si>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</si>
  <si>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</si>
  <si>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</si>
  <si>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</si>
  <si>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</si>
  <si>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</si>
  <si>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</si>
  <si>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</si>
  <si>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</si>
  <si>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</si>
  <si>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</si>
  <si>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</si>
  <si>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</si>
  <si>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</si>
  <si>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</si>
  <si>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</si>
  <si>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</si>
  <si>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</si>
  <si>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</si>
  <si>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</si>
  <si>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</si>
  <si>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</si>
  <si>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</si>
  <si>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</si>
  <si>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</si>
  <si>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</si>
  <si>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</si>
  <si>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</si>
  <si>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</si>
  <si>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</si>
  <si>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</si>
  <si>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</si>
  <si>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</si>
  <si>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</si>
  <si>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</si>
  <si>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</si>
  <si>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</si>
  <si>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</si>
  <si>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</si>
  <si>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</si>
  <si>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</si>
  <si>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</si>
  <si>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</si>
  <si>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</si>
  <si>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</si>
  <si>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</si>
  <si>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</si>
  <si>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</si>
  <si>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</si>
  <si>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</si>
  <si>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</si>
  <si>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</si>
  <si>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</si>
  <si>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</si>
  <si>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</si>
  <si>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</si>
  <si>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</si>
  <si>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</si>
  <si>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</si>
  <si>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</si>
  <si>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</si>
  <si>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</si>
  <si>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</si>
  <si>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</si>
  <si>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</si>
  <si>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</si>
  <si>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</si>
  <si>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</si>
  <si>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</si>
  <si>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</si>
  <si>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</si>
  <si>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</si>
  <si>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</si>
  <si>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</si>
  <si>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</si>
  <si>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</si>
  <si>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</si>
  <si>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</si>
  <si>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</si>
  <si>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</si>
  <si>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</si>
  <si>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</si>
  <si>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</si>
  <si>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</si>
  <si>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</si>
  <si>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</si>
  <si>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</si>
  <si>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</si>
  <si>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</si>
  <si>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</si>
  <si>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</si>
  <si>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</si>
  <si>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</si>
  <si>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</si>
  <si>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</si>
  <si>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</si>
  <si>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</si>
  <si>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</si>
  <si>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</si>
  <si>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</si>
  <si>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</si>
  <si>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</si>
  <si>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</si>
  <si>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</si>
  <si>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</si>
  <si>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</si>
  <si>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</si>
  <si>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</si>
  <si>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</si>
  <si>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</si>
  <si>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</si>
  <si>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</si>
  <si>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</si>
  <si>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</si>
  <si>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</si>
  <si>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</si>
  <si>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</si>
  <si>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</si>
  <si>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</si>
  <si>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</si>
  <si>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</si>
  <si>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</si>
  <si>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</si>
  <si>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</si>
  <si>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</si>
  <si>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</si>
  <si>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</si>
  <si>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</si>
  <si>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</si>
  <si>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</si>
  <si>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</si>
  <si>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</si>
  <si>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</si>
  <si>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</si>
  <si>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</si>
  <si>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</si>
  <si>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</si>
  <si>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</si>
  <si>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</si>
  <si>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</si>
  <si>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</si>
  <si>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</si>
  <si>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</si>
  <si>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</si>
  <si>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</si>
  <si>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</si>
  <si>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</si>
  <si>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</si>
  <si>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</si>
  <si>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</si>
  <si>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</si>
  <si>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</si>
  <si>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</si>
  <si>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</si>
  <si>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</si>
  <si>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</si>
  <si>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</si>
  <si>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</si>
  <si>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</si>
  <si>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</si>
  <si>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</si>
  <si>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</si>
  <si>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</si>
  <si>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</si>
  <si>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</si>
  <si>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</si>
  <si>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</si>
  <si>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</si>
  <si>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</si>
  <si>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</si>
  <si>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</si>
  <si>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</si>
  <si>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</si>
  <si>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</si>
  <si>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</si>
  <si>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</si>
  <si>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</si>
  <si>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</si>
  <si>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</si>
  <si>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</si>
  <si>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</si>
  <si>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</si>
  <si>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</si>
  <si>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</si>
  <si>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</si>
  <si>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</si>
  <si>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</si>
  <si>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</si>
  <si>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</si>
  <si>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</si>
  <si>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</si>
  <si>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</si>
  <si>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</si>
  <si>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</si>
  <si>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</si>
  <si>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</si>
  <si>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</si>
  <si>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</si>
  <si>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</si>
  <si>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</si>
  <si>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</si>
  <si>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</si>
  <si>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</si>
  <si>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</si>
  <si>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</si>
  <si>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</si>
  <si>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</si>
  <si>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</si>
  <si>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</si>
  <si>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</si>
  <si>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</si>
  <si>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</si>
  <si>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</si>
  <si>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</si>
  <si>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</si>
  <si>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</si>
  <si>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</si>
  <si>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</si>
  <si>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</si>
  <si>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</si>
  <si>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</si>
  <si>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</si>
  <si>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</si>
  <si>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</si>
  <si>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</si>
  <si>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</si>
  <si>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</si>
  <si>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</si>
  <si>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</si>
  <si>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</si>
  <si>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</si>
  <si>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</si>
  <si>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</si>
  <si>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</si>
  <si>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</si>
  <si>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</si>
  <si>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</si>
  <si>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</si>
  <si>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</si>
  <si>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</si>
  <si>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</si>
  <si>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</si>
  <si>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</si>
  <si>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</si>
  <si>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</si>
  <si>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</si>
  <si>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</si>
  <si>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</si>
  <si>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</si>
  <si>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</si>
  <si>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</si>
  <si>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</si>
  <si>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</si>
  <si>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</si>
  <si>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</si>
  <si>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</si>
  <si>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</si>
  <si>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</si>
  <si>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</si>
  <si>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</si>
  <si>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</si>
  <si>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</si>
  <si>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</si>
  <si>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</si>
  <si>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</si>
  <si>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</si>
  <si>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</si>
  <si>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</si>
  <si>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</si>
  <si>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</si>
  <si>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</si>
  <si>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</si>
  <si>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</si>
  <si>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</si>
  <si>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</si>
  <si>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</si>
  <si>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</si>
  <si>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</si>
  <si>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</si>
  <si>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</si>
  <si>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</si>
  <si>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</si>
  <si>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</si>
  <si>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</si>
  <si>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</si>
  <si>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</si>
  <si>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</si>
  <si>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</si>
  <si>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</si>
  <si>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</si>
  <si>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</si>
  <si>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</si>
  <si>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</si>
  <si>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</si>
  <si>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</si>
  <si>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</si>
  <si>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</si>
  <si>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</si>
  <si>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</si>
  <si>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</si>
  <si>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</si>
  <si>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</si>
  <si>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</si>
  <si>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</si>
  <si>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</si>
  <si>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</si>
  <si>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</si>
  <si>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</si>
  <si>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</si>
  <si>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</si>
  <si>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</si>
  <si>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</si>
  <si>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</si>
  <si>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</si>
  <si>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</si>
  <si>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</si>
  <si>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</si>
  <si>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</si>
  <si>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</si>
  <si>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</si>
  <si>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</si>
  <si>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</si>
  <si>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</si>
  <si>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</si>
  <si>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</si>
  <si>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</si>
  <si>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</si>
  <si>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</si>
  <si>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</si>
  <si>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</si>
  <si>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</si>
  <si>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</si>
  <si>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</si>
  <si>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</si>
  <si>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</si>
  <si>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</si>
  <si>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</si>
  <si>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</si>
  <si>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</si>
  <si>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</si>
  <si>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</si>
  <si>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</si>
  <si>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</si>
  <si>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</si>
  <si>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</si>
  <si>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</si>
  <si>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</si>
  <si>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</si>
  <si>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</si>
  <si>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</si>
  <si>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</si>
  <si>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</si>
  <si>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</si>
  <si>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</si>
  <si>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</si>
  <si>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</si>
  <si>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</si>
  <si>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</si>
  <si>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</si>
  <si>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</si>
  <si>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</si>
  <si>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</si>
  <si>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</si>
  <si>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</si>
  <si>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</si>
  <si>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</si>
  <si>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</si>
  <si>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</si>
  <si>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</si>
  <si>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</si>
  <si>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</si>
  <si>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</si>
  <si>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</si>
  <si>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</si>
  <si>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</si>
  <si>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</si>
  <si>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</si>
  <si>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</si>
  <si>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</si>
  <si>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</si>
  <si>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</si>
  <si>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</si>
  <si>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</si>
  <si>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</si>
  <si>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</si>
  <si>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</si>
  <si>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</si>
  <si>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</si>
  <si>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</si>
  <si>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</si>
  <si>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</si>
  <si>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</si>
  <si>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</si>
  <si>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</si>
  <si>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</si>
  <si>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</si>
  <si>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</si>
  <si>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</si>
  <si>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</si>
  <si>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</si>
  <si>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</si>
  <si>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</si>
  <si>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</si>
  <si>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</si>
  <si>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</si>
  <si>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</si>
  <si>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</si>
  <si>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</si>
  <si>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</si>
  <si>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</si>
  <si>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</si>
  <si>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</si>
  <si>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</si>
  <si>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</si>
  <si>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</si>
  <si>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</si>
  <si>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</si>
  <si>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</si>
  <si>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</si>
  <si>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</si>
  <si>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</si>
  <si>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</si>
  <si>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</si>
  <si>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</si>
  <si>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</si>
  <si>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</si>
  <si>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</si>
  <si>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</si>
  <si>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</si>
  <si>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</si>
  <si>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</si>
  <si>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</si>
  <si>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</si>
  <si>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</si>
  <si>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</si>
  <si>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</si>
  <si>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</si>
  <si>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</si>
  <si>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</si>
  <si>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</si>
  <si>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</si>
  <si>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</si>
  <si>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</si>
  <si>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</si>
  <si>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</si>
  <si>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</si>
  <si>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</si>
  <si>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</si>
  <si>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</si>
  <si>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</si>
  <si>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</si>
  <si>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</si>
  <si>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</si>
  <si>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</si>
  <si>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</si>
  <si>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</si>
  <si>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</si>
  <si>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</si>
  <si>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</si>
  <si>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</si>
  <si>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</si>
  <si>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</si>
  <si>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</si>
  <si>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</si>
  <si>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</si>
  <si>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</si>
  <si>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</si>
  <si>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</si>
  <si>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</si>
  <si>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</si>
  <si>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</si>
  <si>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</si>
  <si>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</si>
  <si>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</si>
  <si>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</si>
  <si>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</si>
  <si>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</si>
  <si>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</si>
  <si>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</si>
  <si>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</si>
  <si>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</si>
  <si>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</si>
  <si>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</si>
  <si>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</si>
  <si>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</si>
  <si>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</si>
  <si>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</si>
  <si>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</si>
  <si>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</si>
  <si>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</si>
  <si>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</si>
  <si>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</si>
  <si>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</si>
  <si>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</si>
  <si>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</si>
  <si>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</si>
  <si>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</si>
  <si>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</si>
  <si>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</si>
  <si>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</si>
  <si>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</si>
  <si>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</si>
  <si>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</si>
  <si>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</si>
  <si>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</si>
  <si>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</si>
  <si>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</si>
  <si>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</si>
  <si>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</si>
  <si>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</si>
  <si>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</si>
  <si>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</si>
  <si>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</si>
  <si>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</si>
  <si>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</si>
  <si>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</si>
  <si>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</si>
  <si>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</si>
  <si>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</si>
  <si>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</si>
  <si>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</si>
  <si>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</si>
  <si>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</si>
  <si>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</si>
  <si>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</si>
  <si>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</si>
  <si>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</si>
  <si>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</si>
  <si>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</si>
  <si>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</si>
  <si>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</si>
  <si>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</si>
  <si>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</si>
  <si>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</si>
  <si>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</si>
  <si>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</si>
  <si>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</si>
  <si>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</si>
  <si>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</si>
  <si>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</si>
  <si>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</si>
  <si>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</si>
  <si>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</si>
  <si>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</si>
  <si>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</si>
  <si>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</si>
  <si>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</si>
  <si>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</si>
  <si>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</si>
  <si>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</si>
  <si>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</si>
  <si>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</si>
  <si>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</si>
  <si>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</si>
  <si>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</si>
  <si>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</si>
  <si>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</si>
  <si>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</si>
  <si>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</si>
  <si>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</si>
  <si>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</si>
  <si>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</si>
  <si>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</si>
  <si>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</si>
  <si>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</si>
  <si>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</si>
  <si>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</si>
  <si>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</si>
  <si>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</si>
  <si>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</si>
  <si>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</si>
  <si>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</si>
  <si>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</si>
  <si>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</si>
  <si>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</si>
  <si>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</si>
  <si>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</si>
  <si>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</si>
  <si>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</si>
  <si>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</si>
  <si>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</si>
  <si>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</si>
  <si>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</si>
  <si>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</si>
  <si>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</si>
  <si>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</si>
  <si>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</si>
  <si>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</si>
  <si>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</si>
  <si>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</si>
  <si>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</si>
  <si>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</si>
  <si>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</si>
  <si>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</si>
  <si>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</si>
  <si>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</si>
  <si>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</si>
  <si>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</si>
  <si>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</si>
  <si>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</si>
  <si>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</si>
  <si>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</si>
  <si>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</si>
  <si>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</si>
  <si>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</si>
  <si>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</si>
  <si>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</si>
  <si>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</si>
  <si>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</si>
  <si>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</si>
  <si>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</si>
  <si>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</si>
  <si>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</si>
  <si>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</si>
  <si>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</si>
  <si>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</si>
  <si>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</si>
  <si>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</si>
  <si>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</si>
  <si>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</si>
  <si>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</si>
  <si>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</si>
  <si>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</si>
  <si>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</si>
  <si>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</si>
  <si>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</si>
  <si>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</si>
  <si>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</si>
  <si>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</si>
  <si>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</si>
  <si>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</si>
  <si>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</si>
  <si>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</si>
  <si>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</si>
  <si>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</si>
  <si>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</si>
  <si>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</si>
  <si>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</si>
  <si>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</si>
  <si>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</si>
  <si>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</si>
  <si>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</si>
  <si>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</si>
  <si>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</si>
  <si>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</si>
  <si>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</si>
  <si>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</si>
  <si>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</si>
  <si>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</si>
  <si>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</si>
  <si>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</si>
  <si>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</si>
  <si>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</si>
  <si>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</si>
  <si>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</si>
  <si>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</si>
  <si>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</si>
  <si>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</si>
  <si>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</si>
  <si>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</si>
  <si>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</si>
  <si>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</si>
  <si>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</si>
  <si>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</si>
  <si>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</si>
  <si>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</si>
  <si>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</si>
  <si>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</si>
  <si>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</si>
  <si>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</si>
  <si>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</si>
  <si>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</si>
  <si>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</si>
  <si>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</si>
  <si>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</si>
  <si>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</si>
  <si>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</si>
  <si>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</si>
  <si>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</si>
  <si>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</si>
  <si>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</si>
  <si>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</si>
  <si>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</si>
  <si>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</si>
  <si>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</si>
  <si>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</si>
  <si>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</si>
  <si>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</si>
  <si>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</si>
  <si>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</si>
  <si>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</si>
  <si>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</si>
  <si>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</si>
  <si>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</si>
  <si>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</si>
  <si>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</si>
  <si>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</si>
  <si>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</si>
  <si>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</si>
  <si>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</si>
  <si>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</si>
  <si>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</si>
  <si>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</si>
  <si>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</si>
  <si>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</si>
  <si>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</si>
  <si>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</si>
  <si>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</si>
  <si>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</si>
  <si>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</si>
  <si>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</si>
  <si>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</si>
  <si>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</si>
  <si>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</si>
  <si>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</si>
  <si>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</si>
  <si>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</si>
  <si>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</si>
  <si>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</si>
  <si>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</si>
  <si>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</si>
  <si>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</si>
  <si>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</si>
  <si>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</si>
  <si>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</si>
  <si>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</si>
  <si>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</si>
  <si>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</si>
  <si>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</si>
  <si>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</si>
  <si>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</si>
  <si>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</si>
  <si>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</si>
  <si>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</si>
  <si>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</si>
  <si>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</si>
  <si>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</si>
  <si>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</si>
  <si>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</si>
  <si>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</si>
  <si>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</si>
  <si>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</si>
  <si>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</si>
  <si>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</si>
  <si>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</si>
  <si>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</si>
  <si>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</si>
  <si>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</si>
  <si>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</si>
  <si>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</si>
  <si>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</si>
  <si>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</si>
  <si>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</si>
  <si>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</si>
  <si>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</si>
  <si>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</si>
  <si>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</si>
  <si>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</si>
  <si>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</si>
  <si>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</si>
  <si>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</si>
  <si>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</si>
  <si>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</si>
  <si>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</si>
  <si>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</si>
  <si>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</si>
  <si>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</si>
  <si>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</si>
  <si>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</si>
  <si>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</si>
  <si>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</si>
  <si>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</si>
  <si>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</si>
  <si>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</si>
  <si>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</si>
  <si>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</si>
  <si>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</si>
  <si>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</si>
  <si>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</si>
  <si>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</si>
  <si>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</si>
  <si>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</si>
  <si>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</si>
  <si>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</si>
  <si>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</si>
  <si>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</si>
  <si>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</si>
  <si>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</si>
  <si>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</si>
  <si>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</si>
  <si>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</si>
  <si>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</si>
  <si>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</si>
  <si>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</si>
  <si>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</si>
  <si>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</si>
  <si>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</si>
  <si>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</si>
  <si>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</si>
  <si>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</si>
  <si>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</si>
  <si>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</si>
  <si>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</si>
  <si>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</si>
  <si>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</si>
  <si>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</si>
  <si>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</si>
  <si>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</si>
  <si>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</si>
  <si>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</si>
  <si>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</si>
  <si>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</si>
  <si>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</si>
  <si>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</si>
  <si>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</si>
  <si>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</si>
  <si>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</si>
  <si>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</si>
  <si>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</si>
  <si>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</si>
  <si>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</si>
  <si>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</si>
  <si>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</si>
  <si>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</si>
  <si>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</si>
  <si>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</si>
  <si>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</si>
  <si>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</si>
  <si>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</si>
  <si>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</si>
  <si>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</si>
  <si>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</si>
  <si>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</si>
  <si>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</si>
  <si>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</si>
  <si>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</si>
  <si>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</si>
  <si>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</si>
  <si>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</si>
  <si>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</si>
  <si>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</si>
  <si>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</si>
  <si>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</si>
  <si>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</si>
  <si>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</si>
  <si>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</si>
  <si>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</si>
  <si>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</si>
  <si>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</si>
  <si>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</si>
  <si>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</si>
  <si>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</si>
  <si>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</si>
  <si>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</si>
  <si>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</si>
  <si>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</si>
  <si>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</si>
  <si>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</si>
  <si>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</si>
  <si>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</si>
  <si>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</si>
  <si>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</si>
  <si>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</si>
  <si>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</si>
  <si>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</si>
  <si>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</si>
  <si>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</si>
  <si>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</si>
  <si>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</si>
  <si>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</si>
  <si>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</si>
  <si>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</si>
  <si>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</si>
  <si>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</si>
  <si>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</si>
  <si>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</si>
  <si>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</si>
  <si>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</si>
  <si>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</si>
  <si>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</si>
  <si>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</si>
  <si>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</si>
  <si>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</si>
  <si>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</si>
  <si>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</si>
  <si>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</si>
  <si>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</si>
  <si>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</si>
  <si>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</si>
  <si>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</si>
  <si>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</si>
  <si>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</si>
  <si>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</si>
  <si>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</si>
  <si>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</si>
  <si>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</si>
  <si>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</si>
  <si>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</si>
  <si>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</si>
  <si>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</si>
  <si>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</si>
  <si>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</si>
  <si>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</si>
  <si>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</si>
  <si>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</si>
  <si>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</si>
  <si>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</si>
  <si>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</si>
  <si>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</si>
  <si>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</si>
  <si>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</si>
  <si>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</si>
  <si>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</si>
  <si>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</si>
  <si>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</si>
  <si>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</si>
  <si>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</si>
  <si>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</si>
  <si>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</si>
  <si>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</si>
  <si>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</si>
  <si>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</si>
  <si>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</si>
  <si>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</si>
  <si>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</si>
  <si>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</si>
  <si>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</si>
  <si>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</si>
  <si>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</si>
  <si>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</si>
  <si>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</si>
  <si>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</si>
  <si>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</si>
  <si>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</si>
  <si>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</si>
  <si>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</si>
  <si>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</si>
  <si>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</si>
  <si>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</si>
  <si>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</si>
  <si>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</si>
  <si>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</si>
  <si>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</si>
  <si>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</si>
  <si>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</si>
  <si>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</si>
  <si>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</si>
  <si>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</si>
  <si>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</si>
  <si>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</si>
  <si>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</si>
  <si>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</si>
  <si>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</si>
  <si>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</si>
  <si>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</si>
  <si>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</si>
  <si>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</si>
  <si>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</si>
  <si>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</si>
  <si>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</si>
  <si>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</si>
  <si>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</si>
  <si>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</si>
  <si>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</si>
  <si>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</si>
  <si>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</si>
  <si>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</si>
  <si>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</si>
  <si>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</si>
  <si>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</si>
  <si>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</si>
  <si>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</si>
  <si>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</si>
  <si>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</si>
  <si>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</si>
  <si>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</si>
  <si>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</si>
  <si>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</si>
  <si>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</si>
  <si>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</si>
  <si>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</si>
  <si>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</si>
  <si>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</si>
  <si>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</si>
  <si>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</si>
  <si>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</si>
  <si>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</si>
  <si>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</si>
  <si>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</si>
  <si>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</si>
  <si>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</si>
  <si>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</si>
  <si>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</si>
  <si>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</si>
  <si>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</si>
  <si>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</si>
  <si>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</si>
  <si>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</si>
  <si>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</si>
  <si>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</si>
  <si>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</si>
  <si>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</si>
  <si>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</si>
  <si>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</si>
  <si>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</si>
  <si>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</si>
  <si>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</si>
  <si>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</si>
  <si>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</si>
  <si>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</si>
  <si>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</si>
  <si>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</si>
  <si>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</si>
  <si>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</si>
  <si>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</si>
  <si>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</si>
  <si>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</si>
  <si>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</si>
  <si>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</si>
  <si>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</si>
  <si>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</si>
  <si>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</si>
  <si>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</si>
  <si>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</si>
  <si>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</si>
  <si>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</si>
  <si>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</si>
  <si>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</si>
  <si>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</si>
  <si>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</si>
  <si>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</si>
  <si>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</si>
  <si>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</si>
  <si>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</si>
  <si>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</si>
  <si>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</si>
  <si>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</si>
  <si>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</si>
  <si>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</si>
  <si>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</si>
  <si>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</si>
  <si>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</si>
  <si>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</si>
  <si>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</si>
  <si>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</si>
  <si>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</si>
  <si>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</si>
  <si>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</si>
  <si>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</si>
  <si>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</si>
  <si>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</si>
  <si>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</si>
  <si>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</si>
  <si>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</si>
  <si>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</si>
  <si>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</si>
  <si>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</si>
  <si>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</si>
  <si>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</si>
  <si>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</si>
  <si>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</si>
  <si>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</si>
  <si>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</si>
  <si>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</si>
  <si>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</si>
  <si>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</si>
  <si>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</si>
  <si>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</si>
  <si>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</si>
  <si>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</si>
  <si>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</si>
  <si>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</si>
  <si>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</si>
  <si>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</si>
  <si>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</si>
  <si>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</si>
  <si>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</si>
  <si>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</si>
  <si>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</si>
  <si>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</si>
  <si>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</si>
  <si>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</si>
  <si>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</si>
  <si>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</si>
  <si>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</si>
  <si>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</si>
  <si>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</si>
  <si>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</si>
  <si>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</si>
  <si>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</si>
  <si>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</si>
  <si>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</si>
  <si>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</si>
  <si>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</si>
  <si>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</si>
  <si>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</si>
  <si>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</si>
  <si>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</si>
  <si>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</si>
  <si>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</si>
  <si>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</si>
  <si>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</si>
  <si>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</si>
  <si>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</si>
  <si>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</si>
  <si>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</si>
  <si>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</si>
  <si>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</si>
  <si>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</si>
  <si>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</si>
  <si>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</si>
  <si>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</si>
  <si>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</si>
  <si>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</si>
  <si>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</si>
  <si>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</si>
  <si>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</si>
  <si>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</si>
  <si>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</si>
  <si>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</si>
  <si>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</si>
  <si>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</si>
  <si>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</si>
  <si>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</si>
  <si>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</si>
  <si>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</si>
  <si>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</si>
  <si>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</si>
  <si>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</si>
  <si>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</si>
  <si>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</si>
  <si>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</si>
  <si>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</si>
  <si>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</si>
  <si>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</si>
  <si>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</si>
  <si>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</si>
  <si>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</si>
  <si>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</si>
  <si>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</si>
  <si>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</si>
  <si>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</si>
  <si>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</si>
  <si>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</si>
  <si>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</si>
  <si>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</si>
  <si>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</si>
  <si>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</si>
  <si>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</si>
  <si>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</si>
  <si>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</si>
  <si>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</si>
  <si>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</si>
  <si>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</si>
  <si>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</si>
  <si>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</si>
  <si>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</si>
  <si>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</si>
  <si>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</si>
  <si>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</si>
  <si>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</si>
  <si>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</si>
  <si>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</si>
  <si>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</si>
  <si>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</si>
  <si>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</si>
  <si>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</si>
  <si>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</si>
  <si>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</si>
  <si>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</si>
  <si>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</si>
  <si>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</si>
  <si>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</si>
  <si>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</si>
  <si>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</si>
  <si>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</si>
  <si>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</si>
  <si>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</si>
  <si>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</si>
  <si>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</si>
  <si>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</si>
  <si>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</si>
  <si>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</si>
  <si>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</si>
  <si>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</si>
  <si>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</si>
  <si>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</si>
  <si>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</si>
  <si>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</si>
  <si>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</si>
  <si>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</si>
  <si>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</si>
  <si>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</si>
  <si>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</si>
  <si>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</si>
  <si>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</si>
  <si>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</si>
  <si>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</si>
  <si>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</si>
  <si>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</si>
  <si>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</si>
  <si>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</si>
  <si>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</si>
  <si>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</si>
  <si>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</si>
  <si>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</si>
  <si>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</si>
  <si>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</si>
  <si>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</si>
  <si>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</si>
  <si>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</si>
  <si>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</si>
  <si>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</si>
  <si>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</si>
  <si>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</si>
  <si>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</si>
  <si>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</si>
  <si>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</si>
  <si>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</si>
  <si>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</si>
  <si>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</si>
  <si>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</si>
  <si>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</si>
  <si>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</si>
  <si>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</si>
  <si>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</si>
  <si>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</si>
  <si>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</si>
  <si>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</si>
  <si>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</si>
  <si>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</si>
  <si>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</si>
  <si>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</si>
  <si>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</si>
  <si>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</si>
  <si>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</si>
  <si>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</si>
  <si>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</si>
  <si>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</si>
  <si>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</si>
  <si>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</si>
  <si>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</si>
  <si>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</si>
  <si>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</si>
  <si>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</si>
  <si>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</si>
  <si>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</si>
  <si>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</si>
  <si>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</si>
  <si>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</si>
  <si>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</si>
  <si>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</si>
  <si>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</si>
  <si>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</si>
  <si>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</si>
  <si>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</si>
  <si>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</si>
  <si>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</si>
  <si>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</si>
  <si>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</si>
  <si>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</si>
  <si>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</si>
  <si>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</si>
  <si>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</si>
  <si>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</si>
  <si>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</si>
  <si>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</si>
  <si>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</si>
  <si>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</si>
  <si>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</si>
  <si>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</si>
  <si>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</si>
  <si>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</si>
  <si>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</si>
  <si>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</si>
  <si>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</si>
  <si>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</si>
  <si>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</si>
  <si>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</si>
  <si>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</si>
  <si>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</si>
  <si>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</si>
  <si>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</si>
  <si>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</si>
  <si>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</si>
  <si>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</si>
  <si>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</si>
  <si>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</si>
  <si>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</si>
  <si>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</si>
  <si>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</si>
  <si>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</si>
  <si>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</si>
  <si>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</si>
  <si>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</si>
  <si>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</si>
  <si>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</si>
  <si>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</si>
  <si>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</si>
  <si>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</si>
  <si>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</si>
  <si>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</si>
  <si>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</si>
  <si>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</si>
  <si>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</si>
  <si>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</si>
  <si>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</si>
  <si>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</si>
  <si>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</si>
  <si>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</si>
  <si>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</si>
  <si>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</si>
  <si>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</si>
  <si>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</si>
  <si>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</si>
  <si>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</si>
  <si>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</si>
  <si>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</si>
  <si>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</si>
  <si>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</si>
  <si>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</si>
  <si>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</si>
  <si>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</si>
  <si>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</si>
  <si>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</si>
  <si>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</si>
  <si>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</si>
  <si>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</si>
  <si>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</si>
  <si>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</si>
  <si>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</si>
  <si>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</si>
  <si>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</si>
  <si>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</si>
  <si>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</si>
  <si>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</si>
  <si>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</si>
  <si>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</si>
  <si>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</si>
  <si>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</si>
  <si>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</si>
  <si>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</si>
  <si>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</si>
  <si>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</si>
  <si>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</si>
  <si>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</si>
  <si>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</si>
  <si>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</si>
  <si>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</si>
  <si>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</si>
  <si>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</si>
  <si>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</si>
  <si>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</si>
  <si>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</si>
  <si>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</si>
  <si>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</si>
  <si>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</si>
  <si>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</si>
  <si>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</si>
  <si>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</si>
  <si>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</si>
  <si>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</si>
  <si>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</si>
  <si>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</si>
  <si>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</si>
  <si>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</si>
  <si>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</si>
  <si>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</si>
  <si>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</si>
  <si>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</si>
  <si>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</si>
  <si>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</si>
  <si>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</si>
  <si>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</si>
  <si>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</si>
  <si>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</si>
  <si>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</si>
  <si>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</si>
  <si>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</si>
  <si>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</si>
  <si>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</si>
  <si>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</si>
  <si>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</si>
  <si>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</si>
  <si>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</si>
  <si>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</si>
  <si>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</si>
  <si>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</si>
  <si>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</si>
  <si>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</si>
  <si>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</si>
  <si>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</si>
  <si>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</si>
  <si>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</si>
  <si>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</si>
  <si>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</si>
  <si>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</si>
  <si>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</si>
  <si>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</si>
  <si>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</si>
  <si>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</si>
  <si>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</si>
  <si>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</si>
  <si>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</si>
  <si>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</si>
  <si>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</si>
  <si>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</si>
  <si>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</si>
  <si>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</si>
  <si>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</si>
  <si>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</si>
  <si>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</si>
  <si>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</si>
  <si>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</si>
  <si>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</si>
  <si>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</si>
  <si>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</si>
  <si>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</si>
  <si>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</si>
  <si>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</si>
  <si>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</si>
  <si>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</si>
  <si>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</si>
  <si>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</si>
  <si>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</si>
  <si>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</si>
  <si>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</si>
  <si>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</si>
  <si>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</si>
  <si>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</si>
  <si>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</si>
  <si>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</si>
  <si>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</si>
  <si>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</si>
  <si>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</si>
  <si>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</si>
  <si>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</si>
  <si>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</si>
  <si>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</si>
  <si>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</si>
  <si>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</si>
  <si>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</si>
  <si>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</si>
  <si>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</si>
  <si>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</si>
  <si>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</si>
  <si>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</si>
  <si>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</si>
  <si>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</si>
  <si>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</si>
  <si>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</si>
  <si>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</si>
  <si>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</si>
  <si>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</si>
  <si>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</si>
  <si>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</si>
  <si>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</si>
  <si>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</si>
  <si>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</si>
  <si>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</si>
  <si>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</si>
  <si>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</si>
  <si>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</si>
  <si>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</si>
  <si>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</si>
  <si>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</si>
  <si>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</si>
  <si>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</si>
  <si>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</si>
  <si>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</si>
  <si>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</si>
  <si>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</si>
  <si>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</si>
  <si>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</si>
  <si>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</si>
  <si>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</si>
  <si>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</si>
  <si>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</si>
  <si>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</si>
  <si>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</si>
  <si>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</si>
  <si>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</si>
  <si>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</si>
  <si>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</si>
  <si>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</si>
  <si>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</si>
  <si>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</si>
  <si>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</si>
  <si>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</si>
  <si>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</si>
  <si>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</si>
  <si>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</si>
  <si>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</si>
  <si>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</si>
  <si>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</si>
  <si>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</si>
  <si>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</si>
  <si>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</si>
  <si>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</si>
  <si>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</si>
  <si>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</si>
  <si>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</si>
  <si>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</si>
  <si>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</si>
  <si>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</si>
  <si>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</si>
  <si>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</si>
  <si>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</si>
  <si>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</si>
  <si>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</si>
  <si>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</si>
  <si>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</si>
  <si>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</si>
  <si>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</si>
  <si>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</si>
  <si>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</si>
  <si>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</si>
  <si>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</si>
  <si>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</si>
  <si>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</si>
  <si>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</si>
  <si>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</si>
  <si>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</si>
  <si>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</si>
  <si>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</si>
  <si>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</si>
  <si>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</si>
  <si>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</si>
  <si>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</si>
  <si>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</si>
  <si>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</si>
  <si>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</si>
  <si>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</si>
  <si>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</si>
  <si>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</si>
  <si>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</si>
  <si>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</si>
  <si>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</si>
  <si>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</si>
  <si>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</si>
  <si>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</si>
  <si>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</si>
  <si>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</si>
  <si>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</si>
  <si>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</si>
  <si>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</si>
  <si>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</si>
  <si>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</si>
  <si>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</si>
  <si>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</si>
  <si>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</si>
  <si>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</si>
  <si>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</si>
  <si>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</si>
  <si>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</si>
  <si>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</si>
  <si>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</si>
  <si>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</si>
  <si>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</si>
  <si>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</si>
  <si>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</si>
  <si>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</si>
  <si>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</si>
  <si>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</si>
  <si>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</si>
  <si>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</si>
  <si>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</si>
  <si>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</si>
  <si>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</si>
  <si>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</si>
  <si>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</si>
  <si>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</si>
  <si>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</si>
  <si>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</si>
  <si>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</si>
  <si>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</si>
  <si>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</si>
  <si>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</si>
  <si>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</si>
  <si>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</si>
  <si>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</si>
  <si>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</si>
  <si>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</si>
  <si>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</si>
  <si>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</si>
  <si>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</si>
  <si>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</si>
  <si>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</si>
  <si>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</si>
  <si>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</si>
  <si>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</si>
  <si>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</si>
  <si>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</si>
  <si>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</si>
  <si>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</si>
  <si>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</si>
  <si>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</si>
  <si>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</si>
  <si>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</si>
  <si>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</si>
  <si>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</si>
  <si>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</si>
  <si>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</si>
  <si>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</si>
  <si>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</si>
  <si>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</si>
  <si>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</si>
  <si>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</si>
  <si>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</si>
  <si>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</si>
  <si>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</si>
  <si>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</si>
  <si>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</si>
  <si>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</si>
  <si>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</si>
  <si>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</si>
  <si>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</si>
  <si>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</si>
  <si>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</si>
  <si>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</si>
  <si>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</si>
  <si>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</si>
  <si>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</si>
  <si>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</si>
  <si>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</si>
  <si>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</si>
  <si>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</si>
  <si>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</si>
  <si>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</si>
  <si>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</si>
  <si>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</si>
  <si>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</si>
  <si>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</si>
  <si>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</si>
  <si>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</si>
  <si>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</si>
  <si>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</si>
  <si>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</si>
  <si>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</si>
  <si>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</si>
  <si>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</si>
  <si>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</si>
  <si>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</si>
  <si>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</si>
  <si>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</si>
  <si>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</si>
  <si>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</si>
  <si>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</si>
  <si>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</si>
  <si>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</si>
  <si>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</si>
  <si>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</si>
  <si>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</si>
  <si>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</si>
  <si>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</si>
  <si>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</si>
  <si>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</si>
  <si>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</si>
  <si>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</si>
  <si>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</si>
  <si>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</si>
  <si>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</si>
  <si>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</si>
  <si>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</si>
  <si>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</si>
  <si>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</si>
  <si>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</si>
  <si>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</si>
  <si>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</si>
  <si>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</si>
  <si>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</si>
  <si>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</si>
  <si>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</si>
  <si>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</si>
  <si>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</si>
  <si>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</si>
  <si>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</si>
  <si>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</si>
  <si>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</si>
  <si>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</si>
  <si>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</si>
  <si>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</si>
  <si>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</si>
  <si>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</si>
  <si>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</si>
  <si>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</si>
  <si>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</si>
  <si>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</si>
  <si>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</si>
  <si>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</si>
  <si>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</si>
  <si>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</si>
  <si>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</si>
  <si>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</si>
  <si>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</si>
  <si>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</si>
  <si>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</si>
  <si>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</si>
  <si>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</si>
  <si>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</si>
  <si>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</si>
  <si>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</si>
  <si>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</si>
  <si>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</si>
  <si>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</si>
  <si>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</si>
  <si>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</si>
  <si>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</si>
  <si>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</si>
  <si>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</si>
  <si>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</si>
  <si>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</si>
  <si>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</si>
  <si>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</si>
  <si>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</si>
  <si>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</si>
  <si>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</si>
  <si>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</si>
  <si>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</si>
  <si>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</si>
  <si>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</si>
  <si>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</si>
  <si>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</si>
  <si>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</si>
  <si>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</si>
  <si>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</si>
  <si>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</si>
  <si>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</si>
  <si>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</si>
  <si>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</si>
  <si>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</si>
  <si>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</si>
  <si>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</si>
  <si>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</si>
  <si>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</si>
  <si>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</si>
  <si>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</si>
  <si>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</si>
  <si>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</si>
  <si>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</si>
  <si>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</si>
  <si>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</si>
  <si>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</si>
  <si>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</si>
  <si>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</si>
  <si>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</si>
  <si>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</si>
  <si>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</si>
  <si>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</si>
  <si>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</si>
  <si>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</si>
  <si>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</si>
  <si>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</si>
  <si>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</si>
  <si>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</si>
  <si>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</si>
  <si>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</si>
  <si>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</si>
  <si>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</si>
  <si>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</si>
  <si>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</si>
  <si>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</si>
  <si>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</si>
  <si>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</si>
  <si>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</si>
  <si>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</si>
  <si>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</si>
  <si>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</si>
  <si>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</si>
  <si>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</si>
  <si>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</si>
  <si>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</si>
  <si>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</si>
  <si>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</si>
  <si>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</si>
  <si>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</si>
  <si>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</si>
  <si>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</si>
  <si>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</si>
  <si>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</si>
  <si>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</si>
  <si>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</si>
  <si>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</si>
  <si>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</si>
  <si>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</si>
  <si>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</si>
  <si>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</si>
  <si>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</si>
  <si>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</si>
  <si>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</si>
  <si>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</si>
  <si>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</si>
  <si>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</si>
  <si>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</si>
  <si>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</si>
  <si>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</si>
  <si>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</si>
  <si>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</si>
  <si>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</si>
  <si>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</si>
  <si>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</si>
  <si>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</si>
  <si>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</si>
  <si>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</si>
  <si>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</si>
  <si>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</si>
  <si>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</si>
  <si>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</si>
  <si>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</si>
  <si>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</si>
  <si>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</si>
  <si>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</si>
  <si>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</si>
  <si>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</si>
  <si>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</si>
  <si>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</si>
  <si>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</si>
  <si>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</si>
  <si>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</si>
  <si>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</si>
  <si>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</si>
  <si>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</si>
  <si>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</si>
  <si>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</si>
  <si>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</si>
  <si>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</si>
  <si>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</si>
  <si>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</si>
  <si>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</si>
  <si>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</si>
  <si>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</si>
  <si>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</si>
  <si>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</si>
  <si>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</si>
  <si>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</si>
  <si>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</si>
  <si>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</si>
  <si>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</si>
  <si>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</si>
  <si>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</si>
  <si>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</si>
  <si>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</si>
  <si>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</si>
  <si>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</si>
  <si>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</si>
  <si>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</si>
  <si>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</si>
  <si>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</si>
  <si>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</si>
  <si>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</si>
  <si>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</si>
  <si>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</si>
  <si>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</si>
  <si>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</si>
  <si>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</si>
  <si>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</si>
  <si>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</si>
  <si>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</si>
  <si>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</si>
  <si>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</si>
  <si>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</si>
  <si>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</si>
  <si>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</si>
  <si>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</si>
  <si>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</si>
  <si>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</si>
  <si>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</si>
  <si>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</si>
  <si>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</si>
  <si>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</si>
  <si>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</si>
  <si>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</si>
  <si>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</si>
  <si>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</si>
  <si>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</si>
  <si>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</si>
  <si>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</si>
  <si>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</si>
  <si>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</si>
  <si>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</si>
  <si>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</si>
  <si>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</si>
  <si>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</si>
  <si>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</si>
  <si>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</si>
  <si>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</si>
  <si>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</si>
  <si>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</si>
  <si>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</si>
  <si>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</si>
  <si>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</si>
  <si>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</si>
  <si>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</si>
  <si>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</si>
  <si>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</si>
  <si>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</si>
  <si>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</si>
  <si>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</si>
  <si>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</si>
  <si>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</si>
  <si>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</si>
  <si>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</si>
  <si>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</si>
  <si>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</si>
  <si>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</si>
  <si>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</si>
  <si>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</si>
  <si>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</si>
  <si>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</si>
  <si>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</si>
  <si>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</si>
  <si>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</si>
  <si>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</si>
  <si>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</si>
  <si>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</si>
  <si>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</si>
  <si>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</si>
  <si>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</si>
  <si>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</si>
  <si>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</si>
  <si>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</si>
  <si>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</si>
  <si>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</si>
  <si>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</si>
  <si>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</si>
  <si>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</si>
  <si>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</si>
  <si>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</si>
  <si>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</si>
  <si>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</si>
  <si>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</si>
  <si>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</si>
  <si>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</si>
  <si>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</si>
  <si>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</si>
  <si>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</si>
  <si>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</si>
  <si>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</si>
  <si>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</si>
  <si>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</si>
  <si>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</si>
  <si>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</si>
  <si>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</si>
  <si>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</si>
  <si>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</si>
  <si>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</si>
  <si>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</si>
  <si>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</si>
  <si>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</si>
  <si>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</si>
  <si>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</si>
  <si>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</si>
  <si>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</si>
  <si>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</si>
  <si>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</si>
  <si>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</si>
  <si>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</si>
  <si>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</si>
  <si>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</si>
  <si>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</si>
  <si>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</si>
  <si>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</si>
  <si>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</si>
  <si>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</si>
  <si>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</si>
  <si>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</si>
  <si>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</si>
  <si>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</si>
  <si>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</si>
  <si>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</si>
  <si>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</si>
  <si>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</si>
  <si>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</si>
  <si>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</si>
  <si>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</si>
  <si>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</si>
  <si>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</si>
  <si>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</si>
  <si>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</si>
  <si>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</si>
  <si>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</si>
  <si>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</si>
  <si>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</si>
  <si>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</si>
  <si>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</si>
  <si>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</si>
  <si>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</si>
  <si>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</si>
  <si>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</si>
  <si>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</si>
  <si>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</si>
  <si>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</si>
  <si>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</si>
  <si>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</si>
  <si>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</si>
  <si>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</si>
  <si>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</si>
  <si>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</si>
  <si>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</si>
  <si>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</si>
  <si>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</si>
  <si>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</si>
  <si>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</si>
  <si>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</si>
  <si>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</si>
  <si>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</si>
  <si>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</si>
  <si>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</si>
  <si>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</si>
  <si>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</si>
  <si>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</si>
  <si>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</si>
  <si>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</si>
  <si>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</si>
  <si>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</si>
  <si>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</si>
  <si>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</si>
  <si>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</si>
  <si>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</si>
  <si>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</si>
  <si>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</si>
  <si>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</si>
  <si>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</si>
  <si>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</si>
  <si>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</si>
  <si>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</si>
  <si>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</si>
  <si>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</si>
  <si>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</si>
  <si>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</si>
  <si>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</si>
  <si>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</si>
  <si>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</si>
  <si>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</si>
  <si>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</si>
  <si>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</si>
  <si>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</si>
  <si>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</si>
  <si>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</si>
  <si>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</si>
  <si>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</si>
  <si>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</si>
  <si>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</si>
  <si>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</si>
  <si>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</si>
  <si>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</si>
  <si>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</si>
  <si>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</si>
  <si>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</si>
  <si>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</si>
  <si>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</si>
  <si>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</si>
  <si>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</si>
  <si>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</si>
  <si>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</si>
  <si>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</si>
  <si>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</si>
  <si>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</si>
  <si>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</si>
  <si>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</si>
  <si>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</si>
  <si>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</si>
  <si>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</si>
  <si>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</si>
  <si>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</si>
  <si>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</si>
  <si>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</si>
  <si>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</si>
  <si>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</si>
  <si>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</si>
  <si>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</si>
  <si>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</si>
  <si>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</si>
  <si>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</si>
  <si>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</si>
  <si>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</si>
  <si>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</si>
  <si>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</si>
  <si>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</si>
  <si>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</si>
  <si>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</si>
  <si>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</si>
  <si>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</si>
  <si>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</si>
  <si>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</si>
  <si>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</si>
  <si>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</si>
  <si>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</si>
  <si>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</si>
  <si>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</si>
  <si>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</si>
  <si>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</si>
  <si>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</si>
  <si>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</si>
  <si>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</si>
  <si>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</si>
  <si>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</si>
  <si>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</si>
  <si>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</si>
  <si>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</si>
  <si>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</si>
  <si>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</si>
  <si>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</si>
  <si>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</si>
  <si>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</si>
  <si>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</si>
  <si>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</si>
  <si>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</si>
  <si>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</si>
  <si>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</si>
  <si>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</si>
  <si>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</si>
  <si>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</si>
  <si>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</si>
  <si>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</si>
  <si>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</si>
  <si>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</si>
  <si>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</si>
  <si>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</si>
  <si>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</si>
  <si>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</si>
  <si>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</si>
  <si>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</si>
  <si>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</si>
  <si>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</si>
  <si>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</si>
  <si>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</si>
  <si>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</si>
  <si>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</si>
  <si>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</si>
  <si>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</si>
  <si>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</si>
  <si>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</si>
  <si>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</si>
  <si>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</si>
  <si>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</si>
  <si>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</si>
  <si>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</si>
  <si>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</si>
  <si>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</si>
  <si>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</si>
  <si>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</si>
  <si>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</si>
  <si>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</si>
  <si>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</si>
  <si>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</si>
  <si>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</si>
  <si>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</si>
  <si>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</si>
  <si>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</si>
  <si>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</si>
  <si>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</si>
  <si>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</si>
  <si>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</si>
  <si>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</si>
  <si>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</si>
  <si>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</si>
  <si>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</si>
  <si>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</si>
  <si>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</si>
  <si>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</si>
  <si>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</si>
  <si>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</si>
  <si>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</si>
  <si>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</si>
  <si>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</si>
  <si>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</si>
  <si>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</si>
  <si>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</si>
  <si>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</si>
  <si>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</si>
  <si>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</si>
  <si>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</si>
  <si>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</si>
  <si>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</si>
  <si>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</si>
  <si>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</si>
  <si>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</si>
  <si>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</si>
  <si>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</si>
  <si>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</si>
  <si>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</si>
  <si>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</si>
  <si>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</si>
  <si>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</si>
  <si>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</si>
  <si>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</si>
  <si>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</si>
  <si>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</si>
  <si>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</si>
  <si>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</si>
  <si>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</si>
  <si>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</si>
  <si>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</si>
  <si>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</si>
  <si>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</si>
  <si>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</si>
  <si>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</si>
  <si>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</si>
  <si>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</si>
  <si>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</si>
  <si>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</si>
  <si>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</si>
  <si>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</si>
  <si>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</si>
  <si>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</si>
  <si>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</si>
  <si>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</si>
  <si>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</si>
  <si>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</si>
  <si>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</si>
  <si>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</si>
  <si>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</si>
  <si>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</si>
  <si>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</si>
  <si>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</si>
  <si>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</si>
  <si>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</si>
  <si>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</si>
  <si>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</si>
  <si>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</si>
  <si>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</si>
  <si>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</si>
  <si>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</si>
  <si>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</si>
  <si>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</si>
  <si>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</si>
  <si>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</si>
  <si>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</si>
  <si>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</si>
  <si>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</si>
  <si>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</si>
  <si>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</si>
  <si>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</si>
  <si>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</si>
  <si>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</si>
  <si>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</si>
  <si>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</si>
  <si>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</si>
  <si>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</si>
  <si>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</si>
  <si>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</si>
  <si>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</si>
  <si>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</si>
  <si>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</si>
  <si>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</si>
  <si>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</si>
  <si>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</si>
  <si>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</si>
  <si>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</si>
  <si>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</si>
  <si>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</si>
  <si>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</si>
  <si>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</si>
  <si>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</si>
  <si>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</si>
  <si>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</si>
  <si>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</si>
  <si>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</si>
  <si>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</si>
  <si>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</si>
  <si>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</si>
  <si>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</si>
  <si>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</si>
  <si>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</si>
  <si>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</si>
  <si>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</si>
  <si>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</si>
  <si>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</si>
  <si>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</si>
  <si>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</si>
  <si>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</si>
  <si>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</si>
  <si>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</si>
  <si>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</si>
  <si>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</si>
  <si>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</si>
  <si>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</si>
  <si>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</si>
  <si>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</si>
  <si>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</si>
  <si>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</si>
  <si>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</si>
  <si>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</si>
  <si>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</si>
  <si>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</si>
  <si>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</si>
  <si>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</si>
  <si>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</si>
  <si>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</si>
  <si>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</si>
  <si>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</si>
  <si>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</si>
  <si>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</si>
  <si>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</si>
  <si>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</si>
  <si>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</si>
  <si>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</si>
  <si>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</si>
  <si>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</si>
  <si>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</si>
  <si>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</si>
  <si>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</si>
  <si>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</si>
  <si>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</si>
  <si>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</si>
  <si>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</si>
  <si>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</si>
  <si>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</si>
  <si>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</si>
  <si>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</si>
  <si>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</si>
  <si>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</si>
  <si>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</si>
  <si>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</si>
  <si>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</si>
  <si>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</si>
  <si>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</si>
  <si>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</si>
  <si>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</si>
  <si>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</si>
  <si>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</si>
  <si>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</si>
  <si>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</si>
  <si>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</si>
  <si>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</si>
  <si>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</si>
  <si>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</si>
  <si>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</si>
  <si>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</si>
  <si>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</si>
  <si>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</si>
  <si>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</si>
  <si>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</si>
  <si>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</si>
  <si>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</si>
  <si>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</si>
  <si>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</si>
  <si>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</si>
  <si>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</si>
  <si>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</si>
  <si>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</si>
  <si>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</si>
  <si>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</si>
  <si>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</si>
  <si>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</si>
  <si>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</si>
  <si>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</si>
  <si>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</si>
  <si>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</si>
  <si>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</si>
  <si>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</si>
  <si>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</si>
  <si>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</si>
  <si>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</si>
  <si>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</si>
  <si>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</si>
  <si>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</si>
  <si>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</si>
  <si>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</si>
  <si>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</si>
  <si>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</si>
  <si>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</si>
  <si>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</si>
  <si>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</si>
  <si>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</si>
  <si>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</si>
  <si>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</si>
  <si>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</si>
  <si>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</si>
  <si>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</si>
  <si>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</si>
  <si>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</si>
  <si>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</si>
  <si>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</si>
  <si>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</si>
  <si>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</si>
  <si>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</si>
  <si>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</si>
  <si>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</si>
  <si>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</si>
  <si>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</si>
  <si>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</si>
  <si>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</si>
  <si>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</si>
  <si>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</si>
  <si>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</si>
  <si>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</si>
  <si>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</si>
  <si>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</si>
  <si>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</si>
  <si>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</si>
  <si>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</si>
  <si>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</si>
  <si>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</si>
  <si>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</si>
  <si>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</si>
  <si>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</si>
  <si>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</si>
  <si>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</si>
  <si>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</si>
  <si>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</si>
  <si>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</si>
  <si>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</si>
  <si>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</si>
  <si>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</si>
  <si>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</si>
  <si>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</si>
  <si>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</si>
  <si>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</si>
  <si>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</si>
  <si>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</si>
  <si>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</si>
  <si>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</si>
  <si>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</si>
  <si>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</si>
  <si>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</si>
  <si>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</si>
  <si>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</si>
  <si>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</si>
  <si>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</si>
  <si>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</si>
  <si>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</si>
  <si>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</si>
  <si>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</si>
  <si>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</si>
  <si>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</si>
  <si>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</si>
  <si>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</si>
  <si>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</si>
  <si>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</si>
  <si>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</si>
  <si>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</si>
  <si>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</si>
  <si>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</si>
  <si>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</si>
  <si>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</si>
  <si>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</si>
  <si>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</si>
  <si>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</si>
  <si>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</si>
  <si>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</si>
  <si>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</si>
  <si>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</si>
  <si>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</si>
  <si>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</si>
  <si>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</si>
  <si>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</si>
  <si>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</si>
  <si>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</si>
  <si>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</si>
  <si>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</si>
  <si>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</si>
  <si>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</si>
  <si>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</si>
  <si>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</si>
  <si>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</si>
  <si>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</si>
  <si>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</si>
  <si>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</si>
  <si>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</si>
  <si>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</si>
  <si>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</si>
  <si>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</si>
  <si>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</si>
  <si>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</si>
  <si>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</si>
  <si>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</si>
  <si>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</si>
  <si>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</si>
  <si>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</si>
  <si>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</si>
  <si>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</si>
  <si>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</si>
  <si>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</si>
  <si>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</si>
  <si>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</si>
  <si>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</si>
  <si>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</si>
  <si>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</si>
  <si>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</si>
  <si>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</si>
  <si>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</si>
  <si>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</si>
  <si>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</si>
  <si>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</si>
  <si>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</si>
  <si>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</si>
  <si>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</si>
  <si>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</si>
  <si>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</si>
  <si>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</si>
  <si>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</si>
  <si>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</si>
  <si>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</si>
  <si>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</si>
  <si>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</si>
  <si>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</si>
  <si>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</si>
  <si>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</si>
  <si>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</si>
  <si>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</si>
  <si>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</si>
  <si>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</si>
  <si>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</si>
  <si>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</si>
  <si>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</si>
  <si>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</si>
  <si>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</si>
  <si>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</si>
  <si>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</si>
  <si>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</si>
  <si>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</si>
  <si>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</si>
  <si>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</si>
  <si>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</si>
  <si>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</si>
  <si>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</si>
  <si>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</si>
  <si>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</si>
  <si>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</si>
  <si>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</si>
  <si>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</si>
  <si>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</si>
  <si>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</si>
  <si>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</si>
  <si>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</si>
  <si>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</si>
  <si>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</si>
  <si>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</si>
  <si>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</si>
  <si>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</si>
  <si>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</si>
  <si>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</si>
  <si>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</si>
  <si>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</si>
  <si>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</si>
  <si>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</si>
  <si>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</si>
  <si>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</si>
  <si>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</si>
  <si>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</si>
  <si>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</si>
  <si>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</si>
  <si>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</si>
  <si>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</si>
  <si>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</si>
  <si>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</si>
  <si>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</si>
  <si>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</si>
  <si>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</si>
  <si>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</si>
  <si>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</si>
  <si>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</si>
  <si>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</si>
  <si>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</si>
  <si>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</si>
  <si>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</si>
  <si>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</si>
  <si>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</si>
  <si>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</si>
  <si>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</si>
  <si>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</si>
  <si>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</si>
  <si>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</si>
  <si>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</si>
  <si>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</si>
  <si>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</si>
  <si>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</si>
  <si>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</si>
  <si>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</si>
  <si>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</si>
  <si>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</si>
  <si>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</si>
  <si>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</si>
  <si>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</si>
  <si>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</si>
  <si>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</si>
  <si>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</si>
  <si>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</si>
  <si>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</si>
  <si>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</si>
  <si>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</si>
  <si>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</si>
  <si>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</si>
  <si>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</si>
  <si>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</si>
  <si>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</si>
  <si>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</si>
  <si>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</si>
  <si>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</si>
  <si>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</si>
  <si>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</si>
  <si>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</si>
  <si>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</si>
  <si>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</si>
  <si>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</si>
  <si>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</si>
  <si>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</si>
  <si>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</si>
  <si>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</si>
  <si>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</si>
  <si>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</si>
  <si>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</si>
  <si>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</si>
  <si>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</si>
  <si>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</si>
  <si>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</si>
  <si>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</si>
  <si>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</si>
  <si>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</si>
  <si>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</si>
  <si>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</si>
  <si>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</si>
  <si>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</si>
  <si>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</si>
  <si>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</si>
  <si>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</si>
  <si>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</si>
  <si>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</si>
  <si>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</si>
  <si>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</si>
  <si>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</si>
  <si>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</si>
  <si>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</si>
  <si>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</si>
  <si>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</si>
  <si>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</si>
  <si>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</si>
  <si>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</si>
  <si>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</si>
  <si>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</si>
  <si>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</si>
  <si>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</si>
  <si>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</si>
  <si>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</si>
  <si>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</si>
  <si>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</si>
  <si>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</si>
  <si>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</si>
  <si>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</si>
  <si>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</si>
  <si>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</si>
  <si>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</si>
  <si>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</si>
  <si>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</si>
  <si>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</si>
  <si>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</si>
  <si>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</si>
  <si>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</si>
  <si>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</si>
  <si>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</si>
  <si>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</si>
  <si>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</si>
  <si>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</si>
  <si>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</si>
  <si>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</si>
  <si>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</si>
  <si>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</si>
  <si>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</si>
  <si>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</si>
  <si>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</si>
  <si>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</si>
  <si>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</si>
  <si>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</si>
  <si>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</si>
  <si>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</si>
  <si>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</si>
  <si>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</si>
  <si>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</si>
  <si>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</si>
  <si>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</si>
  <si>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</si>
  <si>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</si>
  <si>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</si>
  <si>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</si>
  <si>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</si>
  <si>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</si>
  <si>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</si>
  <si>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</si>
  <si>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</si>
  <si>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</si>
  <si>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</si>
  <si>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</si>
  <si>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</si>
  <si>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</si>
  <si>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</si>
  <si>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</si>
  <si>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</si>
  <si>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</si>
  <si>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</si>
  <si>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</si>
  <si>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</si>
  <si>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</si>
  <si>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</si>
  <si>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</si>
  <si>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</si>
  <si>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</si>
  <si>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</si>
  <si>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</si>
  <si>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</si>
  <si>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</si>
  <si>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</si>
  <si>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</si>
  <si>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</si>
  <si>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</si>
  <si>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</si>
  <si>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</si>
  <si>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</si>
  <si>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</si>
  <si>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</si>
  <si>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</si>
  <si>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</si>
  <si>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</si>
  <si>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</si>
  <si>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</si>
  <si>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</si>
  <si>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</si>
  <si>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</si>
  <si>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</si>
  <si>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</si>
  <si>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</si>
  <si>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</si>
  <si>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</si>
  <si>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</si>
  <si>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</si>
  <si>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</si>
  <si>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</si>
  <si>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</si>
  <si>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</si>
  <si>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</si>
  <si>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</si>
  <si>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</si>
  <si>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</si>
  <si>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</si>
  <si>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</si>
  <si>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</si>
  <si>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</si>
  <si>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</si>
  <si>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</si>
  <si>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</si>
  <si>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</si>
  <si>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</si>
  <si>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</si>
  <si>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</si>
  <si>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</si>
  <si>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</si>
  <si>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</si>
  <si>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</si>
  <si>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</si>
  <si>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</si>
  <si>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</si>
  <si>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</si>
  <si>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</si>
  <si>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</si>
  <si>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</si>
  <si>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</si>
  <si>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</si>
  <si>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</si>
  <si>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</si>
  <si>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</si>
  <si>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</si>
  <si>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</si>
  <si>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</si>
  <si>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</si>
  <si>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</si>
  <si>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</si>
  <si>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</si>
  <si>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</si>
  <si>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</si>
  <si>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</si>
  <si>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</si>
  <si>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</si>
  <si>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</si>
  <si>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</si>
  <si>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</si>
  <si>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</si>
  <si>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</si>
  <si>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</si>
  <si>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</si>
  <si>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</si>
  <si>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</si>
  <si>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</si>
  <si>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</si>
  <si>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</si>
  <si>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</si>
  <si>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</si>
  <si>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</si>
  <si>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</si>
  <si>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</si>
  <si>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</si>
  <si>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</si>
  <si>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</si>
  <si>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</si>
  <si>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</si>
  <si>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</si>
  <si>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</si>
  <si>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</si>
  <si>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</si>
  <si>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</si>
  <si>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</si>
  <si>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</si>
  <si>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</si>
  <si>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</si>
  <si>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</si>
  <si>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</si>
  <si>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</si>
  <si>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</si>
  <si>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</si>
  <si>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</si>
  <si>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</si>
  <si>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</si>
  <si>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</si>
  <si>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</si>
  <si>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</si>
  <si>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</si>
  <si>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</si>
  <si>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</si>
  <si>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</si>
  <si>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</si>
  <si>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</si>
  <si>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</si>
  <si>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</si>
  <si>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</si>
  <si>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</si>
  <si>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</si>
  <si>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</si>
  <si>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</si>
  <si>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</si>
  <si>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</si>
  <si>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</si>
  <si>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</si>
  <si>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</si>
  <si>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</si>
  <si>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</si>
  <si>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</si>
  <si>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</si>
  <si>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</si>
  <si>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</si>
  <si>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</si>
  <si>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</si>
  <si>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</si>
  <si>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</si>
  <si>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</si>
  <si>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</si>
  <si>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</si>
  <si>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</si>
  <si>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</si>
  <si>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</si>
  <si>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</si>
  <si>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</si>
  <si>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</si>
  <si>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</si>
  <si>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</si>
  <si>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</si>
  <si>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</si>
  <si>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</si>
  <si>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</si>
  <si>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</si>
  <si>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</si>
  <si>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</si>
  <si>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</si>
  <si>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</si>
  <si>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</si>
  <si>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</si>
  <si>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</si>
  <si>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</si>
  <si>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</si>
  <si>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</si>
  <si>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</si>
  <si>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</si>
  <si>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</si>
  <si>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</si>
  <si>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</si>
  <si>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</si>
  <si>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</si>
  <si>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</si>
  <si>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</si>
  <si>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</si>
  <si>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</si>
  <si>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</si>
  <si>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</si>
  <si>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</si>
  <si>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</si>
  <si>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</si>
  <si>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</si>
  <si>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</si>
  <si>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</si>
  <si>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</si>
  <si>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</si>
  <si>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</si>
  <si>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</si>
  <si>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</si>
  <si>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</si>
  <si>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</si>
  <si>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</si>
  <si>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</si>
  <si>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</si>
  <si>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</si>
  <si>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</si>
  <si>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</si>
  <si>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</si>
  <si>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</si>
  <si>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</si>
  <si>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</si>
  <si>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</si>
  <si>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</si>
  <si>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</si>
  <si>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</si>
  <si>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</si>
  <si>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</si>
  <si>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</si>
  <si>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</si>
  <si>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</si>
  <si>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</si>
  <si>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</si>
  <si>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</si>
  <si>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</si>
  <si>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</si>
  <si>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</si>
  <si>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</si>
  <si>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</si>
  <si>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</si>
  <si>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</si>
  <si>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</si>
  <si>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</si>
  <si>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</si>
  <si>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</si>
  <si>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</si>
  <si>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</si>
  <si>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</si>
  <si>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</si>
  <si>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</si>
  <si>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</si>
  <si>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</si>
  <si>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</si>
  <si>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</si>
  <si>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</si>
  <si>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</si>
  <si>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</si>
  <si>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</si>
  <si>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</si>
  <si>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</si>
  <si>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</si>
  <si>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</si>
  <si>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</si>
  <si>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</si>
  <si>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</si>
  <si>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</si>
  <si>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</si>
  <si>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</si>
  <si>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</si>
  <si>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</si>
  <si>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</si>
  <si>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</si>
  <si>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</si>
  <si>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</si>
  <si>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</si>
  <si>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</si>
  <si>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</si>
  <si>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</si>
  <si>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</si>
  <si>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</si>
  <si>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</si>
  <si>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</si>
  <si>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</si>
  <si>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</si>
  <si>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</si>
  <si>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</si>
  <si>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</si>
  <si>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</si>
  <si>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</si>
  <si>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</si>
  <si>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</si>
  <si>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</si>
  <si>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</si>
  <si>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</si>
  <si>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</si>
  <si>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</si>
  <si>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</si>
  <si>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</si>
  <si>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</si>
  <si>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</si>
  <si>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</si>
  <si>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</si>
  <si>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</si>
  <si>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</si>
  <si>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</si>
  <si>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</si>
  <si>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</si>
  <si>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</si>
  <si>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</si>
  <si>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</si>
  <si>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</si>
  <si>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</si>
  <si>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</si>
  <si>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</si>
  <si>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</si>
  <si>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</si>
  <si>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</si>
  <si>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</si>
  <si>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</si>
  <si>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</si>
  <si>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</si>
  <si>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</si>
  <si>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</si>
  <si>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</si>
  <si>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</si>
  <si>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</si>
  <si>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</si>
  <si>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</si>
  <si>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</si>
  <si>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</si>
  <si>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</si>
  <si>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</si>
  <si>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</si>
  <si>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</si>
  <si>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</si>
  <si>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</si>
  <si>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</si>
  <si>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</si>
  <si>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</si>
  <si>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</si>
  <si>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</si>
  <si>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</si>
  <si>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</si>
  <si>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</si>
  <si>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</si>
  <si>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</si>
  <si>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</si>
  <si>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</si>
  <si>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</si>
  <si>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</si>
  <si>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</si>
  <si>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</si>
  <si>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</si>
  <si>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</si>
  <si>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</si>
  <si>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</si>
  <si>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</si>
  <si>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</si>
  <si>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</si>
  <si>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</si>
  <si>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</si>
  <si>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</si>
  <si>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</si>
  <si>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</si>
  <si>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</si>
  <si>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</si>
  <si>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</si>
  <si>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</si>
  <si>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</si>
  <si>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</si>
  <si>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</si>
  <si>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</si>
  <si>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</si>
  <si>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</si>
  <si>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</si>
  <si>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</si>
  <si>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</si>
  <si>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</si>
  <si>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</si>
  <si>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</si>
  <si>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</si>
  <si>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</si>
  <si>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</si>
  <si>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</si>
  <si>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</si>
  <si>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</si>
  <si>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</si>
  <si>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</si>
  <si>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</si>
  <si>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</si>
  <si>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</si>
  <si>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</si>
  <si>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</si>
  <si>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</si>
  <si>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</si>
  <si>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</si>
  <si>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</si>
  <si>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</si>
  <si>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</si>
  <si>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</si>
  <si>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</si>
  <si>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</si>
  <si>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</si>
  <si>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</si>
  <si>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</si>
  <si>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</si>
  <si>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</si>
  <si>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</si>
  <si>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</si>
  <si>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</si>
  <si>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</si>
  <si>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</si>
  <si>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</si>
  <si>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</si>
  <si>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</si>
  <si>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</si>
  <si>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</si>
  <si>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</si>
  <si>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</si>
  <si>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</si>
  <si>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</si>
  <si>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</si>
  <si>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</si>
  <si>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</si>
  <si>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</si>
  <si>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</si>
  <si>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</si>
  <si>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</si>
  <si>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</si>
  <si>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</si>
  <si>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</si>
  <si>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</si>
  <si>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</si>
  <si>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</si>
  <si>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</si>
  <si>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</si>
  <si>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</si>
  <si>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</si>
  <si>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</si>
  <si>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</si>
  <si>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</si>
  <si>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</si>
  <si>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</si>
  <si>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</si>
  <si>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</si>
  <si>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</si>
  <si>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</si>
  <si>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</si>
  <si>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</si>
  <si>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</si>
  <si>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</si>
  <si>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</si>
  <si>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</si>
  <si>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</si>
  <si>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</si>
  <si>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</si>
  <si>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</si>
  <si>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</si>
  <si>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</si>
  <si>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</si>
  <si>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</si>
  <si>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</si>
  <si>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</si>
  <si>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</si>
  <si>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</si>
  <si>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</si>
  <si>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</si>
  <si>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</si>
  <si>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</si>
  <si>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</si>
  <si>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</si>
  <si>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</si>
  <si>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</si>
  <si>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</si>
  <si>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</si>
  <si>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</si>
  <si>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</si>
  <si>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</si>
  <si>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</si>
  <si>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</si>
  <si>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</si>
  <si>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</si>
  <si>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</si>
  <si>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</si>
  <si>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</si>
  <si>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</si>
  <si>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</si>
  <si>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</si>
  <si>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</si>
  <si>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</si>
  <si>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</si>
  <si>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</si>
  <si>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</si>
  <si>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</si>
  <si>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</si>
  <si>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</si>
  <si>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</si>
  <si>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</si>
  <si>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</si>
  <si>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</si>
  <si>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</si>
  <si>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</si>
  <si>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</si>
  <si>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</si>
  <si>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</si>
  <si>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</si>
  <si>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</si>
  <si>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</si>
  <si>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</si>
  <si>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</si>
  <si>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</si>
  <si>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</si>
  <si>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</si>
  <si>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</si>
  <si>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</si>
  <si>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</si>
  <si>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</si>
  <si>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</si>
  <si>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</si>
  <si>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</si>
  <si>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</si>
  <si>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</si>
  <si>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</si>
  <si>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</si>
  <si>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</si>
  <si>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</si>
  <si>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</si>
  <si>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</si>
  <si>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</si>
  <si>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</si>
  <si>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</si>
  <si>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</si>
  <si>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</si>
  <si>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</si>
  <si>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</si>
  <si>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</si>
  <si>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</si>
  <si>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</si>
  <si>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</si>
  <si>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</si>
  <si>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</si>
  <si>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</si>
  <si>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</si>
  <si>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</si>
  <si>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</si>
  <si>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</si>
  <si>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</si>
  <si>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</si>
  <si>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</si>
  <si>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</si>
  <si>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</si>
  <si>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</si>
  <si>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</si>
  <si>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</si>
  <si>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</si>
  <si>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</si>
  <si>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</si>
  <si>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</si>
  <si>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</si>
  <si>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</si>
  <si>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</si>
  <si>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</si>
  <si>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</si>
  <si>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</si>
  <si>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</si>
  <si>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</si>
  <si>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</si>
  <si>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</si>
  <si>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</si>
  <si>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</si>
  <si>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</si>
  <si>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</si>
  <si>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</si>
  <si>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</si>
  <si>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</si>
  <si>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</si>
  <si>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</si>
  <si>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</si>
  <si>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</si>
  <si>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</si>
  <si>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</si>
  <si>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</si>
  <si>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</si>
  <si>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</si>
  <si>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</si>
  <si>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</si>
  <si>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</si>
  <si>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</si>
  <si>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</si>
  <si>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</si>
  <si>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</si>
  <si>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</si>
  <si>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</si>
  <si>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</si>
  <si>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</si>
  <si>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</si>
  <si>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</si>
  <si>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</si>
  <si>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</si>
  <si>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</si>
  <si>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</si>
  <si>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</si>
  <si>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</si>
  <si>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</si>
  <si>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</si>
  <si>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</si>
  <si>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</si>
  <si>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</si>
  <si>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</si>
  <si>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</si>
  <si>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</si>
  <si>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</si>
  <si>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</si>
  <si>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</si>
  <si>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</si>
  <si>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</si>
  <si>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</si>
  <si>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</si>
  <si>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</si>
  <si>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</si>
  <si>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</si>
  <si>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</si>
  <si>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</si>
  <si>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</si>
  <si>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</si>
  <si>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</si>
  <si>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</si>
  <si>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</si>
  <si>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</si>
  <si>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</si>
  <si>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</si>
  <si>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</si>
  <si>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</si>
  <si>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</si>
  <si>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</si>
  <si>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</si>
  <si>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</si>
  <si>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</si>
  <si>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</si>
  <si>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</si>
  <si>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</si>
  <si>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</si>
  <si>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</si>
  <si>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</si>
  <si>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</si>
  <si>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</si>
  <si>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</si>
  <si>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</si>
  <si>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</si>
  <si>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</si>
  <si>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</si>
  <si>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</si>
  <si>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</si>
  <si>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</si>
  <si>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</si>
  <si>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</si>
  <si>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</si>
  <si>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</si>
  <si>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</si>
  <si>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</si>
  <si>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</si>
  <si>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</si>
  <si>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</si>
  <si>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</si>
  <si>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</si>
  <si>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</si>
  <si>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</si>
  <si>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</si>
  <si>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</si>
  <si>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</si>
  <si>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</si>
  <si>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</si>
  <si>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</si>
  <si>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</si>
  <si>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</si>
  <si>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</si>
  <si>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</si>
  <si>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</si>
  <si>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</si>
  <si>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</si>
  <si>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</si>
  <si>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</si>
  <si>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</si>
  <si>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</si>
  <si>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</si>
  <si>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</si>
  <si>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</si>
  <si>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</si>
  <si>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</si>
  <si>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</si>
  <si>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</si>
  <si>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</si>
  <si>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</si>
  <si>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</si>
  <si>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</si>
  <si>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</si>
  <si>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</si>
  <si>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</si>
  <si>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</si>
  <si>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</si>
  <si>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</si>
  <si>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</si>
  <si>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</si>
  <si>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</si>
  <si>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</si>
  <si>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</si>
  <si>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</si>
  <si>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</si>
  <si>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</si>
  <si>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</si>
  <si>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</si>
  <si>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</si>
  <si>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</si>
  <si>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</si>
  <si>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</si>
  <si>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</si>
  <si>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</si>
  <si>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</si>
  <si>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</si>
  <si>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</si>
  <si>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</si>
  <si>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</si>
  <si>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</si>
  <si>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</si>
  <si>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</si>
  <si>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</si>
  <si>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</si>
  <si>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</si>
  <si>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</si>
  <si>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</si>
  <si>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</si>
  <si>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</si>
  <si>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</si>
  <si>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</si>
  <si>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</si>
  <si>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</si>
  <si>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</si>
  <si>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</si>
  <si>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</si>
  <si>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</si>
  <si>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</si>
  <si>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</si>
  <si>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</si>
  <si>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</si>
  <si>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</si>
  <si>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</si>
  <si>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</si>
  <si>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</si>
  <si>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</si>
  <si>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</si>
  <si>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</si>
  <si>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</si>
  <si>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</si>
  <si>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</si>
  <si>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</si>
  <si>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</si>
  <si>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</si>
  <si>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</si>
  <si>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</si>
  <si>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</si>
  <si>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</si>
  <si>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</si>
  <si>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</si>
  <si>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</si>
  <si>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</si>
  <si>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</si>
  <si>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</si>
  <si>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</si>
  <si>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</si>
  <si>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</si>
  <si>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</si>
  <si>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</si>
  <si>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</si>
  <si>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</si>
  <si>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</si>
  <si>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</si>
  <si>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</si>
  <si>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</si>
  <si>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</si>
  <si>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</si>
  <si>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</si>
  <si>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</si>
  <si>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</si>
  <si>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</si>
  <si>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</si>
  <si>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</si>
  <si>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</si>
  <si>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</si>
  <si>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</si>
  <si>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</si>
  <si>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</si>
  <si>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</si>
  <si>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</si>
  <si>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</si>
  <si>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</si>
  <si>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</si>
  <si>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</si>
  <si>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</si>
  <si>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</si>
  <si>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</si>
  <si>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</si>
  <si>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</si>
  <si>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</si>
  <si>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</si>
  <si>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</si>
  <si>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</si>
  <si>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</si>
  <si>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</si>
  <si>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</si>
  <si>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</si>
  <si>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</si>
  <si>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</si>
  <si>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</si>
  <si>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</si>
  <si>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</si>
  <si>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</si>
  <si>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</si>
  <si>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</si>
  <si>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</si>
  <si>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</si>
  <si>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</si>
  <si>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</si>
  <si>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</si>
  <si>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</si>
  <si>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</si>
  <si>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</si>
  <si>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</si>
  <si>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</si>
  <si>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</si>
  <si>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</si>
  <si>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</si>
  <si>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</si>
  <si>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</si>
  <si>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</si>
  <si>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</si>
  <si>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</si>
  <si>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</si>
  <si>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</si>
  <si>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</si>
  <si>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</si>
  <si>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</si>
  <si>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</si>
  <si>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</si>
  <si>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</si>
  <si>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</si>
  <si>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</si>
  <si>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</si>
  <si>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</si>
  <si>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</si>
  <si>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</si>
  <si>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</si>
  <si>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</si>
  <si>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</si>
  <si>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</si>
  <si>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</si>
  <si>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</si>
  <si>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</si>
  <si>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</si>
  <si>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</si>
  <si>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</si>
  <si>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</si>
  <si>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</si>
  <si>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</si>
  <si>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</si>
  <si>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</si>
  <si>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</si>
  <si>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</si>
  <si>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</si>
  <si>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</si>
  <si>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</si>
  <si>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</si>
  <si>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</si>
  <si>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</si>
  <si>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</si>
  <si>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</si>
  <si>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</si>
  <si>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</si>
  <si>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</si>
  <si>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</si>
  <si>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</si>
  <si>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</si>
  <si>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</si>
  <si>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</si>
  <si>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</si>
  <si>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</si>
  <si>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</si>
  <si>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</si>
  <si>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</si>
  <si>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</si>
  <si>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</si>
  <si>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</si>
  <si>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</si>
  <si>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</si>
  <si>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</si>
  <si>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</si>
  <si>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</si>
  <si>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</si>
  <si>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</si>
  <si>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</si>
  <si>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</si>
  <si>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</si>
  <si>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</si>
  <si>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</si>
  <si>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</si>
  <si>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</si>
  <si>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</si>
  <si>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</si>
  <si>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</si>
  <si>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</si>
  <si>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</si>
  <si>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</si>
  <si>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</si>
  <si>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</si>
  <si>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</si>
  <si>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</si>
  <si>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</si>
  <si>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</si>
  <si>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</si>
  <si>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</si>
  <si>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</si>
  <si>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</si>
  <si>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</si>
  <si>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</si>
  <si>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</si>
  <si>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</si>
  <si>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</si>
  <si>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</si>
  <si>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</si>
  <si>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</si>
  <si>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</si>
  <si>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</si>
  <si>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</si>
  <si>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</si>
  <si>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</si>
  <si>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</si>
  <si>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</si>
  <si>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</si>
  <si>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</si>
  <si>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</si>
  <si>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</si>
  <si>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</si>
  <si>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</si>
  <si>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</si>
  <si>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</si>
  <si>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</si>
  <si>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</si>
  <si>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</si>
  <si>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</si>
  <si>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</si>
  <si>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</si>
  <si>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</si>
  <si>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</si>
  <si>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</si>
  <si>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</si>
  <si>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</si>
  <si>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</si>
  <si>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</si>
  <si>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</si>
  <si>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</si>
  <si>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</si>
  <si>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</si>
  <si>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</si>
  <si>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</si>
  <si>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</si>
  <si>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</si>
  <si>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</si>
  <si>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</si>
  <si>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</si>
  <si>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</si>
  <si>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</si>
  <si>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</si>
  <si>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</si>
  <si>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</si>
  <si>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</si>
  <si>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</si>
  <si>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</si>
  <si>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</si>
  <si>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</si>
  <si>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</si>
  <si>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</si>
  <si>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</si>
  <si>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</si>
  <si>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</si>
  <si>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</si>
  <si>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</si>
  <si>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</si>
  <si>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</si>
  <si>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</si>
  <si>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</si>
  <si>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</si>
  <si>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</si>
  <si>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</si>
  <si>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</si>
  <si>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</si>
  <si>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</si>
  <si>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</si>
  <si>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</si>
  <si>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</si>
  <si>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</si>
  <si>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</si>
  <si>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</si>
  <si>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</si>
  <si>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</si>
  <si>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</si>
  <si>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</si>
  <si>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</si>
  <si>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</si>
  <si>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</si>
  <si>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</si>
  <si>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</si>
  <si>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</si>
  <si>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</si>
  <si>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</si>
  <si>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</si>
  <si>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</si>
  <si>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</si>
  <si>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</si>
  <si>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</si>
  <si>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</si>
  <si>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</si>
  <si>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</si>
  <si>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</si>
  <si>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</si>
  <si>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</si>
  <si>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</si>
  <si>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</si>
  <si>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</si>
  <si>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</si>
  <si>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</si>
  <si>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</si>
  <si>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</si>
  <si>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</si>
  <si>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</si>
  <si>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</si>
  <si>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</si>
  <si>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</si>
  <si>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</si>
  <si>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</si>
  <si>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</si>
  <si>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</si>
  <si>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</si>
  <si>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</si>
  <si>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</si>
  <si>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</si>
  <si>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</si>
  <si>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</si>
  <si>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</si>
  <si>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</si>
  <si>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</si>
  <si>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</si>
  <si>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</si>
  <si>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</si>
  <si>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</si>
  <si>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</si>
  <si>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</si>
  <si>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</si>
  <si>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</si>
  <si>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</si>
  <si>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</si>
  <si>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</si>
  <si>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</si>
  <si>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</si>
  <si>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</si>
  <si>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</si>
  <si>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</si>
  <si>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</si>
  <si>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</si>
  <si>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</si>
  <si>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</si>
  <si>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</si>
  <si>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</si>
  <si>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</si>
  <si>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</si>
  <si>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</si>
  <si>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</si>
  <si>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</si>
  <si>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</si>
  <si>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</si>
  <si>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</si>
  <si>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</si>
  <si>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</si>
  <si>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</si>
  <si>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</si>
  <si>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</si>
  <si>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</si>
  <si>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</si>
  <si>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</si>
  <si>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</si>
  <si>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</si>
  <si>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</si>
  <si>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</si>
  <si>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</si>
  <si>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</si>
  <si>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</si>
  <si>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</si>
  <si>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</si>
  <si>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</si>
  <si>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</si>
  <si>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</si>
  <si>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</si>
  <si>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</si>
  <si>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</si>
  <si>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</si>
  <si>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</si>
  <si>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</si>
  <si>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</si>
  <si>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</si>
  <si>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</si>
  <si>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</si>
  <si>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</si>
  <si>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</si>
  <si>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</si>
  <si>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</si>
  <si>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</si>
  <si>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</si>
  <si>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</si>
  <si>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</si>
  <si>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</si>
  <si>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</si>
  <si>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</si>
  <si>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</si>
  <si>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</si>
  <si>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</si>
  <si>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</si>
  <si>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</si>
  <si>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</si>
  <si>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</si>
  <si>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</si>
  <si>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</si>
  <si>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</si>
  <si>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</si>
  <si>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</si>
  <si>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</si>
  <si>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</si>
  <si>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</si>
  <si>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</si>
  <si>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</si>
  <si>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</si>
  <si>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</si>
  <si>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</si>
  <si>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</si>
  <si>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</si>
  <si>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</si>
  <si>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</si>
  <si>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</si>
  <si>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</si>
  <si>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</si>
  <si>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</si>
  <si>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</si>
  <si>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</si>
  <si>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</si>
  <si>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</si>
  <si>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</si>
  <si>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</si>
  <si>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</si>
  <si>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</si>
  <si>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</si>
  <si>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</si>
  <si>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</si>
  <si>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</si>
  <si>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</si>
  <si>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</si>
  <si>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</si>
  <si>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</si>
  <si>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</si>
  <si>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</si>
  <si>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</si>
  <si>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</si>
  <si>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</si>
  <si>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</si>
  <si>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</si>
  <si>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</si>
  <si>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</si>
  <si>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</si>
  <si>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</si>
  <si>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</si>
  <si>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</si>
  <si>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</si>
  <si>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</si>
  <si>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</si>
  <si>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</si>
  <si>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</si>
  <si>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</si>
  <si>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</si>
  <si>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</si>
  <si>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</si>
  <si>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</si>
  <si>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</si>
  <si>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</si>
  <si>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</si>
  <si>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</si>
  <si>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</si>
  <si>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</si>
  <si>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</si>
  <si>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</si>
  <si>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</si>
  <si>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</si>
  <si>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</si>
  <si>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</si>
  <si>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</si>
  <si>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</si>
  <si>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</si>
  <si>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</si>
  <si>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</si>
  <si>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</si>
  <si>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</si>
  <si>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</si>
  <si>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</si>
  <si>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</si>
  <si>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</si>
  <si>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</si>
  <si>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</si>
  <si>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</si>
  <si>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</si>
  <si>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</si>
  <si>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</si>
  <si>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</si>
  <si>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</si>
  <si>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</si>
  <si>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</si>
  <si>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</si>
  <si>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</si>
  <si>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</si>
  <si>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</si>
  <si>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</si>
  <si>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</si>
  <si>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</si>
  <si>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</si>
  <si>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</si>
  <si>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</si>
  <si>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</si>
  <si>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</si>
  <si>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</si>
  <si>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</si>
  <si>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</si>
  <si>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</si>
  <si>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</si>
  <si>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</si>
  <si>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</si>
  <si>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</si>
  <si>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</si>
  <si>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</si>
  <si>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</si>
  <si>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</si>
  <si>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</si>
  <si>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</si>
  <si>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</si>
  <si>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</si>
  <si>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</si>
  <si>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</si>
  <si>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</si>
  <si>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</si>
  <si>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</si>
  <si>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</si>
  <si>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</si>
  <si>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</si>
  <si>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</si>
  <si>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</si>
  <si>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</si>
  <si>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</si>
  <si>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</si>
  <si>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</si>
  <si>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</si>
  <si>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</si>
  <si>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</si>
  <si>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</si>
  <si>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</si>
  <si>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</si>
  <si>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</si>
  <si>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</si>
  <si>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</si>
  <si>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</si>
  <si>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</si>
  <si>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</si>
  <si>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</si>
  <si>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</si>
  <si>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</si>
  <si>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</si>
  <si>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</si>
  <si>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</si>
  <si>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</si>
  <si>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</si>
  <si>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</si>
  <si>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</si>
  <si>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</si>
  <si>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</si>
  <si>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</si>
  <si>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</si>
  <si>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</si>
  <si>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</si>
  <si>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</si>
  <si>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</si>
  <si>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</si>
  <si>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</si>
  <si>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</si>
  <si>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</si>
  <si>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</si>
  <si>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</si>
  <si>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</si>
  <si>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</si>
  <si>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</si>
  <si>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</si>
  <si>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</si>
  <si>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</si>
  <si>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</si>
  <si>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</si>
  <si>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</si>
  <si>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</si>
  <si>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</si>
  <si>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</si>
  <si>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</si>
  <si>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</si>
  <si>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</si>
  <si>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</si>
  <si>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</si>
  <si>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</si>
  <si>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</si>
  <si>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</si>
  <si>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</si>
  <si>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</si>
  <si>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</si>
  <si>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</si>
  <si>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</si>
  <si>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</si>
  <si>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</si>
  <si>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</si>
  <si>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</si>
  <si>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</si>
  <si>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</si>
  <si>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</si>
  <si>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</si>
  <si>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</si>
  <si>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</si>
  <si>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</si>
  <si>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</si>
  <si>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</si>
  <si>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</si>
  <si>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</si>
  <si>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</si>
  <si>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</si>
  <si>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</si>
  <si>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</si>
  <si>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</si>
  <si>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</si>
  <si>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</si>
  <si>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</si>
  <si>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</si>
  <si>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</si>
  <si>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</si>
  <si>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</si>
  <si>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</si>
  <si>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</si>
  <si>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</si>
  <si>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</si>
  <si>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</si>
  <si>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</si>
  <si>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</si>
  <si>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</si>
  <si>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</si>
  <si>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</si>
  <si>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</si>
  <si>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</si>
  <si>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</si>
  <si>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</si>
  <si>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</si>
  <si>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</si>
  <si>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</si>
  <si>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</si>
  <si>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</si>
  <si>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</si>
  <si>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</si>
  <si>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</si>
  <si>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</si>
  <si>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</si>
  <si>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</si>
  <si>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</si>
  <si>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</si>
  <si>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</si>
  <si>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</si>
  <si>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</si>
  <si>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</si>
  <si>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</si>
  <si>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</si>
  <si>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</si>
  <si>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</si>
  <si>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</si>
  <si>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</si>
  <si>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</si>
  <si>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</si>
  <si>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</si>
  <si>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</si>
  <si>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</si>
  <si>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</si>
  <si>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</si>
  <si>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</si>
  <si>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</si>
  <si>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</si>
  <si>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</si>
  <si>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</si>
  <si>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</si>
  <si>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</si>
  <si>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</si>
  <si>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</si>
  <si>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</si>
  <si>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</si>
  <si>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</si>
  <si>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</si>
  <si>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</si>
  <si>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</si>
  <si>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</si>
  <si>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</si>
  <si>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</si>
  <si>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</si>
  <si>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</si>
  <si>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</si>
  <si>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</si>
  <si>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</si>
  <si>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</si>
  <si>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</si>
  <si>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</si>
  <si>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</si>
  <si>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</si>
  <si>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</si>
  <si>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</si>
  <si>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</si>
  <si>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</si>
  <si>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</si>
  <si>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</si>
  <si>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</si>
  <si>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</si>
  <si>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</si>
  <si>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</si>
  <si>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</si>
  <si>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</si>
  <si>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</si>
  <si>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</si>
  <si>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</si>
  <si>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</si>
  <si>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</si>
  <si>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</si>
  <si>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</si>
  <si>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</si>
  <si>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</si>
  <si>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</si>
  <si>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</si>
  <si>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</si>
  <si>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</si>
  <si>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</si>
  <si>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</si>
  <si>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</si>
  <si>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</si>
  <si>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</si>
  <si>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</si>
  <si>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</si>
  <si>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</si>
  <si>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</si>
  <si>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</si>
  <si>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</si>
  <si>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</si>
  <si>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</si>
  <si>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</si>
  <si>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</si>
  <si>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</si>
  <si>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</si>
  <si>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</si>
  <si>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</si>
  <si>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</si>
  <si>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</si>
  <si>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</si>
  <si>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</si>
  <si>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</si>
  <si>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</si>
  <si>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</si>
  <si>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</si>
  <si>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</si>
  <si>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</si>
  <si>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</si>
  <si>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</si>
  <si>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</si>
  <si>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</si>
  <si>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</si>
  <si>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</si>
  <si>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</si>
  <si>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</si>
  <si>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</si>
  <si>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</si>
  <si>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</si>
  <si>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</si>
  <si>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</si>
  <si>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</si>
  <si>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</si>
  <si>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</si>
  <si>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</si>
  <si>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</si>
  <si>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</si>
  <si>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</si>
  <si>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</si>
  <si>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</si>
  <si>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</si>
  <si>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</si>
  <si>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</si>
  <si>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</si>
  <si>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</si>
  <si>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</si>
  <si>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</si>
  <si>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</si>
  <si>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</si>
  <si>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</si>
  <si>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</si>
  <si>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</si>
  <si>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</si>
  <si>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</si>
  <si>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</si>
  <si>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</si>
  <si>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</si>
  <si>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</si>
  <si>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</si>
  <si>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</si>
  <si>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</si>
  <si>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</si>
  <si>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</si>
  <si>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</si>
  <si>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</si>
  <si>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</si>
  <si>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</si>
  <si>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</si>
  <si>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</si>
  <si>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</si>
  <si>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</si>
  <si>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</si>
  <si>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</si>
  <si>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</si>
  <si>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</si>
  <si>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</si>
  <si>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</si>
  <si>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</si>
  <si>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</si>
  <si>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</si>
  <si>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</si>
  <si>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</si>
  <si>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</si>
  <si>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</si>
  <si>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</si>
  <si>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</si>
  <si>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</si>
  <si>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</si>
  <si>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</si>
  <si>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</si>
  <si>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</si>
  <si>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</si>
  <si>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</si>
  <si>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</si>
  <si>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</si>
  <si>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</si>
  <si>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</si>
  <si>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</si>
  <si>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</si>
  <si>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</si>
  <si>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</si>
  <si>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</si>
  <si>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</si>
  <si>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</si>
  <si>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</si>
  <si>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</si>
  <si>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</si>
  <si>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</si>
  <si>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</si>
  <si>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</si>
  <si>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</si>
  <si>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</si>
  <si>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</si>
  <si>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</si>
  <si>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</si>
  <si>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</si>
  <si>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</si>
  <si>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</si>
  <si>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</si>
  <si>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</si>
  <si>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</si>
  <si>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</si>
  <si>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</si>
  <si>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</si>
  <si>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</si>
  <si>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</si>
  <si>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</si>
  <si>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</si>
  <si>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</si>
  <si>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</si>
  <si>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</si>
  <si>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</si>
  <si>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</si>
  <si>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</si>
  <si>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</si>
  <si>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</si>
  <si>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</si>
  <si>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</si>
  <si>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</si>
  <si>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</si>
  <si>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</si>
  <si>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</si>
  <si>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</si>
  <si>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</si>
  <si>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</si>
  <si>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</si>
  <si>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</si>
  <si>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</si>
  <si>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</si>
  <si>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</si>
  <si>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</si>
  <si>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</si>
  <si>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</si>
  <si>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</si>
  <si>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</si>
  <si>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</si>
  <si>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</si>
  <si>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</si>
  <si>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</si>
  <si>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</si>
  <si>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</si>
  <si>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</si>
  <si>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</si>
  <si>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</si>
  <si>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</si>
  <si>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</si>
  <si>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</si>
  <si>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</si>
  <si>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</si>
  <si>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</si>
  <si>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</si>
  <si>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</si>
  <si>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</si>
  <si>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</si>
  <si>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</si>
  <si>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</si>
  <si>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</si>
  <si>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</si>
  <si>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</si>
  <si>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</si>
  <si>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</si>
  <si>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</si>
  <si>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</si>
  <si>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</si>
  <si>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</si>
  <si>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</si>
  <si>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</si>
  <si>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</si>
  <si>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</si>
  <si>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</si>
  <si>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</si>
  <si>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</si>
  <si>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</si>
  <si>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</si>
  <si>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</si>
  <si>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</si>
  <si>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</si>
  <si>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</si>
  <si>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</si>
  <si>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</si>
  <si>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</si>
  <si>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</si>
  <si>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</si>
  <si>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</si>
  <si>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</si>
  <si>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</si>
  <si>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</si>
  <si>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</si>
  <si>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</si>
  <si>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</si>
  <si>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</si>
  <si>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</si>
  <si>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</si>
  <si>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</si>
  <si>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</si>
  <si>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</si>
  <si>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</si>
  <si>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</si>
  <si>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</si>
  <si>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</si>
  <si>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</si>
  <si>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</si>
  <si>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</si>
  <si>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</si>
  <si>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</si>
  <si>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</si>
  <si>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</si>
  <si>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</si>
  <si>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</si>
  <si>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</si>
  <si>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</si>
  <si>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</si>
  <si>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</si>
  <si>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</si>
  <si>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</si>
  <si>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</si>
  <si>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</si>
  <si>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</si>
  <si>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</si>
  <si>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</si>
  <si>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</si>
  <si>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</si>
  <si>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</si>
  <si>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</si>
  <si>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</si>
  <si>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</si>
  <si>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</si>
  <si>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</si>
  <si>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</si>
  <si>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</si>
  <si>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</si>
  <si>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</si>
  <si>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</si>
  <si>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</si>
  <si>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</si>
  <si>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</si>
  <si>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</si>
  <si>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</si>
  <si>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</si>
  <si>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</si>
  <si>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</si>
  <si>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</si>
  <si>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</si>
  <si>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</si>
  <si>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</si>
  <si>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</si>
  <si>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</si>
  <si>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</si>
  <si>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</si>
  <si>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</si>
  <si>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</si>
  <si>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</si>
  <si>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</si>
  <si>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</si>
  <si>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</si>
  <si>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</si>
  <si>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</si>
  <si>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</si>
  <si>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</si>
  <si>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</si>
  <si>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</si>
  <si>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</si>
  <si>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</si>
  <si>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</si>
  <si>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</si>
  <si>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</si>
  <si>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</si>
  <si>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</si>
  <si>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</si>
  <si>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</si>
  <si>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</si>
  <si>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</si>
  <si>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</si>
  <si>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</si>
  <si>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</si>
  <si>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</si>
  <si>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</si>
  <si>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</si>
  <si>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</si>
  <si>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</si>
  <si>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</si>
  <si>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</si>
  <si>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</si>
  <si>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</si>
  <si>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</si>
  <si>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</si>
  <si>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</si>
  <si>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</si>
  <si>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</si>
  <si>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</si>
  <si>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</si>
  <si>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</si>
  <si>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</si>
  <si>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</si>
  <si>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</si>
  <si>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</si>
  <si>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</si>
  <si>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</si>
  <si>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</si>
  <si>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</si>
  <si>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</si>
  <si>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</si>
  <si>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</si>
  <si>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</si>
  <si>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</si>
  <si>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</si>
  <si>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</si>
  <si>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</si>
  <si>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</si>
  <si>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</si>
  <si>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</si>
  <si>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</si>
  <si>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</si>
  <si>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</si>
  <si>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</si>
  <si>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</si>
  <si>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</si>
  <si>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</si>
  <si>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</si>
  <si>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</si>
  <si>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</si>
  <si>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</si>
  <si>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</si>
  <si>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</si>
  <si>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</si>
  <si>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</si>
  <si>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</si>
  <si>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</si>
  <si>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</si>
  <si>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</si>
  <si>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</si>
  <si>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</si>
  <si>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</si>
  <si>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</si>
  <si>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</si>
  <si>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</si>
  <si>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</si>
  <si>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</si>
  <si>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</si>
  <si>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</si>
  <si>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</si>
  <si>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</si>
  <si>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</si>
  <si>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</si>
  <si>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</si>
  <si>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</si>
  <si>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</si>
  <si>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</si>
  <si>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</si>
  <si>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</si>
  <si>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</si>
  <si>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</si>
  <si>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</si>
  <si>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</si>
  <si>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</si>
  <si>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</si>
  <si>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</si>
  <si>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</si>
  <si>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</si>
  <si>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</si>
  <si>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</si>
  <si>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</si>
  <si>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</si>
  <si>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</si>
  <si>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</si>
  <si>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</si>
  <si>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</si>
  <si>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</si>
  <si>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</si>
  <si>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</si>
  <si>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</si>
  <si>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</si>
  <si>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</si>
  <si>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</si>
  <si>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</si>
  <si>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</si>
  <si>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</si>
  <si>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</si>
  <si>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</si>
  <si>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</si>
  <si>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</si>
  <si>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</si>
  <si>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</si>
  <si>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</si>
  <si>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</si>
  <si>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</si>
  <si>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</si>
  <si>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</si>
  <si>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</si>
  <si>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</si>
  <si>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</si>
  <si>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</si>
  <si>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</si>
  <si>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</si>
  <si>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</si>
  <si>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</si>
  <si>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</si>
  <si>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</si>
  <si>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</si>
  <si>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</si>
  <si>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</si>
  <si>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</si>
  <si>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</si>
  <si>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</si>
  <si>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</si>
  <si>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</si>
  <si>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</si>
  <si>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</si>
  <si>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</si>
  <si>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</si>
  <si>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</si>
  <si>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</si>
  <si>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</si>
  <si>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</si>
  <si>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</si>
  <si>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</si>
  <si>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</si>
  <si>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</si>
  <si>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</si>
  <si>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</si>
  <si>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</si>
  <si>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</si>
  <si>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</si>
  <si>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</si>
  <si>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</si>
  <si>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</si>
  <si>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</si>
  <si>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</si>
  <si>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</si>
  <si>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</si>
  <si>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</si>
  <si>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</si>
  <si>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</si>
  <si>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</si>
  <si>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</si>
  <si>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</si>
  <si>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</si>
  <si>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</si>
  <si>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</si>
  <si>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</si>
  <si>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</si>
  <si>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</si>
  <si>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</si>
  <si>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</si>
  <si>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</si>
  <si>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</si>
  <si>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</si>
  <si>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</si>
  <si>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</si>
  <si>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</si>
  <si>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</si>
  <si>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</si>
  <si>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</si>
  <si>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</si>
  <si>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</si>
  <si>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</si>
  <si>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</si>
  <si>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</si>
  <si>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</si>
  <si>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</si>
  <si>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</si>
  <si>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</si>
  <si>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</si>
  <si>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</si>
  <si>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</si>
  <si>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</si>
  <si>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</si>
  <si>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</si>
  <si>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</si>
  <si>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</si>
  <si>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</si>
  <si>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</si>
  <si>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</si>
  <si>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</si>
  <si>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</si>
  <si>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</si>
  <si>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</si>
  <si>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</si>
  <si>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</si>
  <si>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</si>
  <si>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</si>
  <si>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</si>
  <si>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</si>
  <si>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</si>
  <si>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</si>
  <si>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</si>
  <si>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</si>
  <si>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</si>
  <si>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</si>
  <si>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</si>
  <si>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</si>
  <si>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</si>
  <si>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</si>
  <si>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</si>
  <si>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</si>
  <si>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</si>
  <si>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</si>
  <si>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</si>
  <si>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</si>
  <si>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</si>
  <si>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</si>
  <si>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</si>
  <si>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</si>
  <si>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</si>
  <si>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</si>
  <si>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</si>
  <si>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</si>
  <si>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</si>
  <si>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</si>
  <si>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</si>
  <si>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</si>
  <si>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</si>
  <si>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</si>
  <si>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</si>
  <si>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</si>
  <si>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</si>
  <si>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</si>
  <si>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</si>
  <si>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</si>
  <si>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</si>
  <si>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</si>
  <si>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</si>
  <si>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</si>
  <si>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</si>
  <si>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</si>
  <si>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</si>
  <si>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</si>
  <si>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</si>
  <si>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</si>
  <si>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</si>
  <si>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</si>
  <si>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</si>
  <si>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</si>
  <si>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</si>
  <si>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</si>
  <si>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</si>
  <si>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</si>
  <si>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</si>
  <si>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</si>
  <si>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</si>
  <si>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</si>
  <si>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</si>
  <si>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</si>
  <si>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</si>
  <si>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</si>
  <si>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</si>
  <si>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</si>
  <si>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</si>
  <si>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</si>
  <si>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</si>
  <si>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</si>
  <si>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</si>
  <si>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</si>
  <si>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</si>
  <si>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</si>
  <si>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</si>
  <si>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</si>
  <si>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</si>
  <si>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</si>
  <si>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</si>
  <si>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</si>
  <si>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</si>
  <si>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</si>
  <si>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</si>
  <si>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</si>
  <si>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</si>
  <si>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</si>
  <si>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</si>
  <si>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</si>
  <si>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</si>
  <si>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</si>
  <si>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</si>
  <si>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</si>
  <si>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</si>
  <si>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</si>
  <si>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</si>
  <si>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</si>
  <si>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</si>
  <si>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</si>
  <si>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</si>
  <si>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</si>
  <si>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</si>
  <si>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</si>
  <si>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</si>
  <si>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</si>
  <si>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</si>
  <si>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</si>
  <si>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</si>
  <si>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</si>
  <si>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</si>
  <si>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</si>
  <si>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</si>
  <si>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</si>
  <si>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</si>
  <si>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</si>
  <si>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</si>
  <si>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</si>
  <si>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</si>
  <si>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</si>
  <si>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</si>
  <si>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</si>
  <si>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</si>
  <si>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</si>
  <si>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</si>
  <si>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</si>
  <si>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</si>
  <si>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</si>
  <si>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</si>
  <si>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</si>
  <si>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</si>
  <si>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</si>
  <si>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</si>
  <si>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</si>
  <si>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</si>
  <si>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</si>
  <si>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</si>
  <si>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</si>
  <si>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</si>
  <si>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</si>
  <si>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</si>
  <si>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</si>
  <si>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</si>
  <si>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</si>
  <si>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</si>
  <si>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</si>
  <si>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</si>
  <si>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</si>
  <si>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</si>
  <si>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</si>
  <si>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</si>
  <si>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</si>
  <si>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</si>
  <si>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</si>
  <si>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</si>
  <si>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</si>
  <si>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</si>
  <si>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</si>
  <si>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</si>
  <si>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</si>
  <si>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</si>
  <si>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</si>
  <si>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</si>
  <si>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</si>
  <si>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</si>
  <si>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</si>
  <si>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</si>
  <si>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</si>
  <si>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</si>
  <si>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</si>
  <si>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</si>
  <si>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</si>
  <si>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</si>
  <si>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</si>
  <si>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</si>
  <si>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</si>
  <si>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</si>
  <si>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</si>
  <si>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</si>
  <si>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</si>
  <si>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</si>
  <si>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</si>
  <si>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</si>
  <si>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</si>
  <si>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</si>
  <si>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</si>
  <si>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</si>
  <si>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</si>
  <si>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</si>
  <si>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</si>
  <si>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</si>
  <si>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</si>
  <si>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</si>
  <si>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</si>
  <si>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</si>
  <si>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</si>
  <si>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</si>
  <si>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</si>
  <si>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</si>
  <si>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</si>
  <si>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</si>
  <si>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</si>
  <si>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</si>
  <si>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</si>
  <si>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</si>
  <si>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</si>
  <si>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</si>
  <si>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</si>
  <si>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</si>
  <si>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</si>
  <si>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</si>
  <si>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</si>
  <si>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</si>
  <si>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</si>
  <si>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</si>
  <si>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</si>
  <si>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</si>
  <si>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</si>
  <si>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</si>
  <si>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</si>
  <si>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</si>
  <si>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</si>
  <si>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</si>
  <si>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</si>
  <si>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</si>
  <si>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</si>
  <si>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</si>
  <si>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</si>
  <si>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</si>
  <si>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</si>
  <si>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</si>
  <si>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</si>
  <si>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</si>
  <si>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</si>
  <si>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</si>
  <si>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</si>
  <si>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</si>
  <si>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</si>
  <si>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</si>
  <si>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</si>
  <si>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</si>
  <si>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</si>
  <si>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</si>
  <si>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</si>
  <si>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</si>
  <si>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</si>
  <si>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</si>
  <si>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</si>
  <si>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</si>
  <si>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</si>
  <si>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</si>
  <si>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</si>
  <si>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</si>
  <si>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</si>
  <si>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</si>
  <si>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</si>
  <si>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</si>
  <si>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</si>
  <si>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</si>
  <si>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</si>
  <si>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</si>
  <si>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</si>
  <si>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</si>
  <si>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</si>
  <si>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</si>
  <si>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</si>
  <si>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</si>
  <si>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</si>
  <si>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</si>
  <si>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</si>
  <si>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</si>
  <si>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</si>
  <si>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</si>
  <si>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</si>
  <si>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</si>
  <si>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</si>
  <si>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</si>
  <si>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</si>
  <si>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</si>
  <si>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</si>
  <si>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</si>
  <si>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</si>
  <si>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</si>
  <si>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</si>
  <si>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</si>
  <si>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</si>
  <si>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</si>
  <si>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</si>
  <si>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</si>
  <si>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</si>
  <si>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</si>
  <si>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</si>
  <si>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</si>
  <si>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</si>
  <si>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</si>
  <si>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</si>
  <si>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</si>
  <si>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</si>
  <si>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</si>
  <si>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</si>
  <si>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</si>
  <si>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</si>
  <si>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</si>
  <si>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</si>
  <si>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</si>
  <si>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</si>
  <si>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</si>
  <si>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</si>
  <si>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</si>
  <si>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</si>
  <si>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</si>
  <si>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</si>
  <si>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</si>
  <si>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</si>
  <si>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</si>
  <si>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</si>
  <si>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</si>
  <si>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</si>
  <si>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</si>
  <si>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</si>
  <si>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</si>
  <si>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</si>
  <si>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</si>
  <si>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</si>
  <si>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</si>
  <si>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</si>
  <si>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</si>
  <si>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</si>
  <si>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</si>
  <si>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</si>
  <si>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</si>
  <si>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</si>
  <si>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</si>
  <si>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</si>
  <si>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</si>
  <si>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</si>
  <si>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</si>
  <si>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</si>
  <si>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</si>
  <si>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</si>
  <si>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</si>
  <si>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</si>
  <si>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</si>
  <si>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</si>
  <si>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</si>
  <si>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</si>
  <si>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</si>
  <si>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</si>
  <si>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</si>
  <si>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</si>
  <si>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</si>
  <si>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</si>
  <si>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</si>
  <si>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</si>
  <si>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</si>
  <si>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</si>
  <si>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</si>
  <si>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</si>
  <si>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</si>
  <si>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</si>
  <si>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</si>
  <si>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</si>
  <si>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</si>
  <si>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</si>
  <si>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</si>
  <si>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</si>
  <si>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</si>
  <si>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</si>
  <si>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</si>
  <si>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</si>
  <si>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</si>
  <si>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</si>
  <si>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</si>
  <si>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</si>
  <si>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</si>
  <si>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</si>
  <si>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</si>
  <si>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</si>
  <si>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</si>
  <si>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</si>
  <si>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</si>
  <si>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</si>
  <si>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</si>
  <si>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</si>
  <si>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</si>
  <si>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</si>
  <si>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</si>
  <si>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</si>
  <si>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</si>
  <si>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</si>
  <si>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</si>
  <si>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</si>
  <si>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</si>
  <si>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</si>
  <si>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</si>
  <si>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</si>
  <si>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</si>
  <si>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</si>
  <si>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</si>
  <si>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</si>
  <si>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</si>
  <si>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</si>
  <si>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</si>
  <si>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</si>
  <si>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</si>
  <si>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</si>
  <si>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</si>
  <si>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</si>
  <si>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</si>
  <si>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</si>
  <si>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</si>
  <si>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</si>
  <si>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</si>
  <si>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</si>
  <si>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</si>
  <si>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</si>
  <si>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</si>
  <si>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</si>
  <si>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</si>
  <si>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</si>
  <si>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</si>
  <si>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</si>
  <si>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</si>
  <si>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</si>
  <si>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</si>
  <si>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</si>
  <si>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</si>
  <si>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</si>
  <si>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</si>
  <si>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</si>
  <si>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</si>
  <si>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</si>
  <si>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</si>
  <si>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</si>
  <si>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</si>
  <si>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</si>
  <si>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</si>
  <si>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</si>
  <si>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</si>
  <si>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</si>
  <si>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</si>
  <si>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</si>
  <si>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</si>
  <si>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</si>
  <si>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</si>
  <si>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</si>
  <si>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</si>
  <si>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</si>
  <si>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</si>
  <si>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</si>
  <si>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</si>
  <si>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</si>
  <si>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</si>
  <si>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</si>
  <si>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</si>
  <si>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</si>
  <si>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</si>
  <si>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</si>
  <si>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</si>
  <si>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</si>
  <si>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</si>
  <si>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</si>
  <si>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</si>
  <si>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</si>
  <si>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</si>
  <si>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</si>
  <si>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</si>
  <si>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</si>
  <si>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</si>
  <si>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</si>
  <si>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</si>
  <si>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</si>
  <si>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</si>
  <si>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</si>
  <si>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</si>
  <si>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</si>
  <si>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</si>
  <si>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</si>
  <si>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</si>
  <si>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</si>
  <si>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</si>
  <si>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</si>
  <si>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</si>
  <si>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</si>
  <si>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</si>
  <si>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</si>
  <si>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</si>
  <si>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</si>
  <si>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</si>
  <si>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</si>
  <si>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</si>
  <si>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</si>
  <si>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</si>
  <si>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</si>
  <si>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</si>
  <si>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</si>
  <si>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</si>
  <si>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</si>
  <si>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</si>
  <si>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</si>
  <si>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</si>
  <si>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</si>
  <si>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</si>
  <si>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</si>
  <si>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</si>
  <si>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</si>
  <si>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</si>
  <si>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</si>
  <si>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</si>
  <si>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</si>
  <si>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</si>
  <si>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</si>
  <si>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</si>
  <si>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</si>
  <si>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</si>
  <si>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</si>
  <si>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</si>
  <si>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</si>
  <si>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</si>
  <si>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</si>
  <si>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</si>
  <si>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</si>
  <si>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</si>
  <si>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</si>
  <si>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</si>
  <si>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</si>
  <si>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</si>
  <si>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</si>
  <si>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</si>
  <si>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</si>
  <si>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</si>
  <si>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</si>
  <si>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</si>
  <si>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</si>
  <si>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</si>
  <si>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</si>
  <si>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</si>
  <si>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</si>
  <si>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</si>
  <si>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</si>
  <si>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</si>
  <si>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</si>
  <si>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</si>
  <si>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</si>
  <si>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</si>
  <si>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</si>
  <si>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</si>
  <si>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</si>
  <si>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</si>
  <si>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</si>
  <si>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</si>
  <si>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</si>
  <si>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</si>
  <si>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</si>
  <si>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</si>
  <si>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</si>
  <si>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</si>
  <si>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</si>
  <si>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</si>
  <si>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</si>
  <si>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</si>
  <si>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</si>
  <si>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</si>
  <si>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</si>
  <si>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</si>
  <si>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</si>
  <si>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</si>
  <si>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</si>
  <si>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</si>
  <si>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</si>
  <si>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</si>
  <si>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</si>
  <si>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</si>
  <si>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</si>
  <si>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</si>
  <si>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</si>
  <si>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</si>
  <si>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</si>
  <si>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</si>
  <si>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</si>
  <si>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</si>
  <si>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</si>
  <si>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</si>
  <si>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</si>
  <si>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</si>
  <si>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</si>
  <si>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</si>
  <si>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</si>
  <si>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</si>
  <si>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</si>
  <si>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</si>
  <si>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</si>
  <si>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</si>
  <si>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</si>
  <si>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</si>
  <si>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</si>
  <si>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</si>
  <si>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</si>
  <si>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</si>
  <si>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</si>
  <si>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</si>
  <si>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</si>
  <si>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</si>
  <si>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</si>
  <si>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</si>
  <si>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</si>
  <si>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</si>
  <si>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</si>
  <si>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</si>
  <si>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</si>
  <si>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</si>
  <si>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</si>
  <si>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</si>
  <si>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</si>
  <si>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</si>
  <si>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</si>
  <si>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</si>
  <si>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</si>
  <si>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</si>
  <si>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</si>
  <si>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</si>
  <si>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</si>
  <si>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</si>
  <si>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</si>
  <si>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</si>
  <si>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</si>
  <si>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</si>
  <si>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</si>
  <si>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</si>
  <si>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</si>
  <si>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</si>
  <si>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</si>
  <si>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</si>
  <si>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</si>
  <si>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</si>
  <si>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</si>
  <si>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</si>
  <si>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</si>
  <si>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</si>
  <si>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</si>
  <si>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</si>
  <si>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</si>
  <si>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</si>
  <si>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</si>
  <si>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</si>
  <si>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</si>
  <si>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</si>
  <si>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</si>
  <si>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</si>
  <si>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</si>
  <si>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</si>
  <si>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</si>
  <si>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</si>
  <si>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</si>
  <si>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</si>
  <si>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</si>
  <si>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</si>
  <si>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</si>
  <si>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</si>
  <si>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</si>
  <si>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</si>
  <si>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</si>
  <si>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</si>
  <si>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</si>
  <si>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</si>
  <si>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</si>
  <si>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</si>
  <si>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</si>
  <si>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</si>
  <si>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</si>
  <si>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</si>
  <si>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</si>
  <si>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</si>
  <si>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</si>
  <si>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</si>
  <si>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</si>
  <si>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</si>
  <si>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</si>
  <si>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</si>
  <si>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</si>
  <si>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</si>
  <si>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</si>
  <si>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</si>
  <si>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</si>
  <si>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</si>
  <si>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</si>
  <si>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</si>
  <si>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</si>
  <si>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</si>
  <si>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</si>
  <si>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</si>
  <si>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</si>
  <si>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</si>
  <si>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</si>
  <si>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</si>
  <si>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</si>
  <si>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</si>
  <si>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</si>
  <si>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</si>
  <si>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</si>
  <si>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</si>
  <si>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</si>
  <si>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</si>
  <si>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</si>
  <si>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</si>
  <si>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</si>
  <si>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</si>
  <si>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</si>
  <si>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</si>
  <si>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</si>
  <si>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</si>
  <si>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</si>
  <si>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</si>
  <si>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</si>
  <si>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</si>
  <si>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</si>
  <si>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</si>
  <si>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</si>
  <si>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</si>
  <si>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</si>
  <si>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</si>
  <si>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</si>
  <si>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</si>
  <si>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</si>
  <si>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</si>
  <si>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</si>
  <si>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</si>
  <si>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</si>
  <si>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</si>
  <si>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</si>
  <si>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</si>
  <si>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</si>
  <si>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</si>
  <si>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</si>
  <si>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</si>
  <si>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</si>
  <si>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</si>
  <si>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</si>
  <si>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</si>
  <si>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</si>
  <si>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</si>
  <si>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</si>
  <si>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</si>
  <si>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</si>
  <si>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</si>
  <si>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</si>
  <si>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</si>
  <si>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</si>
  <si>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</si>
  <si>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</si>
  <si>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</si>
  <si>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</si>
  <si>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</si>
  <si>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</si>
  <si>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</si>
  <si>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</si>
  <si>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</si>
  <si>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</si>
  <si>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</si>
  <si>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</si>
  <si>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</si>
  <si>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</si>
  <si>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</si>
  <si>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</si>
  <si>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</si>
  <si>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</si>
  <si>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</si>
  <si>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</si>
  <si>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</si>
  <si>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</si>
  <si>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</si>
  <si>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</si>
  <si>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</si>
  <si>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</si>
  <si>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</si>
  <si>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</si>
  <si>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</si>
  <si>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</si>
  <si>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</si>
  <si>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</si>
  <si>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</si>
  <si>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</si>
  <si>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</si>
  <si>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</si>
  <si>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</si>
  <si>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</si>
  <si>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</si>
  <si>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</si>
  <si>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</si>
  <si>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</si>
  <si>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</si>
  <si>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</si>
  <si>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</si>
  <si>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</si>
  <si>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</si>
  <si>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</si>
  <si>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</si>
  <si>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</si>
  <si>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</si>
  <si>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</si>
  <si>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</si>
  <si>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</si>
  <si>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</si>
  <si>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</si>
  <si>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</si>
  <si>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</si>
  <si>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</si>
  <si>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</si>
  <si>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</si>
  <si>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</si>
  <si>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</si>
  <si>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</si>
  <si>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</si>
  <si>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</si>
  <si>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</si>
  <si>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</si>
  <si>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</si>
  <si>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</si>
  <si>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</si>
  <si>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</si>
  <si>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</si>
  <si>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</si>
  <si>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</si>
  <si>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</si>
  <si>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</si>
  <si>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</si>
  <si>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</si>
  <si>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</si>
  <si>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</si>
  <si>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</si>
  <si>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</si>
  <si>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</si>
  <si>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</si>
  <si>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</si>
  <si>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</si>
  <si>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</si>
  <si>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</si>
  <si>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</si>
  <si>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</si>
  <si>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</si>
  <si>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</si>
  <si>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</si>
  <si>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</si>
  <si>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</si>
  <si>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</si>
  <si>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</si>
  <si>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</si>
  <si>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</si>
  <si>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</si>
  <si>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</si>
  <si>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</si>
  <si>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</si>
  <si>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</si>
  <si>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</si>
  <si>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</si>
  <si>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</si>
  <si>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</si>
  <si>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</si>
  <si>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</si>
  <si>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</si>
  <si>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</si>
  <si>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</si>
  <si>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</si>
  <si>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</si>
  <si>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</si>
  <si>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</si>
  <si>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</si>
  <si>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</si>
  <si>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</si>
  <si>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</si>
  <si>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</si>
  <si>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</si>
  <si>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</si>
  <si>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</si>
  <si>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</si>
  <si>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</si>
  <si>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</si>
  <si>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</si>
  <si>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</si>
  <si>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</si>
  <si>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</si>
  <si>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</si>
  <si>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</si>
  <si>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</si>
  <si>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</si>
  <si>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</si>
  <si>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</si>
  <si>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</si>
  <si>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</si>
  <si>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</si>
  <si>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</si>
  <si>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</si>
  <si>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</si>
  <si>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</si>
  <si>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</si>
  <si>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</si>
  <si>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</si>
  <si>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</si>
  <si>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</si>
  <si>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</si>
  <si>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</si>
  <si>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</si>
  <si>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</si>
  <si>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</si>
  <si>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</si>
  <si>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</si>
  <si>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</si>
  <si>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</si>
  <si>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</si>
  <si>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</si>
  <si>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</si>
  <si>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</si>
  <si>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</si>
  <si>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</si>
  <si>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</si>
  <si>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</si>
  <si>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</si>
  <si>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</si>
  <si>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</si>
  <si>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</si>
  <si>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</si>
  <si>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</si>
  <si>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</si>
  <si>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</si>
  <si>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</si>
  <si>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</si>
  <si>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</si>
  <si>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</si>
  <si>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</si>
  <si>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</si>
  <si>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</si>
  <si>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</si>
  <si>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</si>
  <si>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</si>
  <si>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</si>
  <si>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</si>
  <si>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</si>
  <si>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</si>
  <si>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</si>
  <si>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</si>
  <si>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</si>
  <si>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</si>
  <si>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</si>
  <si>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</si>
  <si>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</si>
  <si>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</si>
  <si>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</si>
  <si>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</si>
  <si>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</si>
  <si>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</si>
  <si>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</si>
  <si>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</si>
  <si>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</si>
  <si>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</si>
  <si>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</si>
  <si>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</si>
  <si>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</si>
  <si>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</si>
  <si>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</si>
  <si>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</si>
  <si>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</si>
  <si>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</si>
  <si>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</si>
  <si>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</si>
  <si>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</si>
  <si>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</si>
  <si>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</si>
  <si>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</si>
  <si>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</si>
  <si>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</si>
  <si>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</si>
  <si>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</si>
  <si>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</si>
  <si>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</si>
  <si>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</si>
  <si>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</si>
  <si>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</si>
  <si>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</si>
  <si>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</si>
  <si>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</si>
  <si>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</si>
  <si>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</si>
  <si>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</si>
  <si>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</si>
  <si>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</si>
  <si>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</si>
  <si>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</si>
  <si>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</si>
  <si>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</si>
  <si>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</si>
  <si>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</si>
  <si>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</si>
  <si>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</si>
  <si>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</si>
  <si>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</si>
  <si>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</si>
  <si>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</si>
  <si>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</si>
  <si>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</si>
  <si>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</si>
  <si>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</si>
  <si>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</si>
  <si>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</si>
  <si>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</si>
  <si>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</si>
  <si>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</si>
  <si>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</si>
  <si>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</si>
  <si>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</si>
  <si>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</si>
  <si>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</si>
  <si>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</si>
  <si>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</si>
  <si>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</si>
  <si>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</si>
  <si>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</si>
  <si>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</si>
  <si>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</si>
  <si>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</si>
  <si>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</si>
  <si>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</si>
  <si>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</si>
  <si>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</si>
  <si>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</si>
  <si>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</si>
  <si>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</si>
  <si>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</si>
  <si>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</si>
  <si>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</si>
  <si>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</si>
  <si>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</si>
  <si>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</si>
  <si>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</si>
  <si>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</si>
  <si>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</si>
  <si>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</si>
  <si>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</si>
  <si>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</si>
  <si>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</si>
  <si>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</si>
  <si>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</si>
  <si>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</si>
  <si>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</si>
  <si>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</si>
  <si>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</si>
  <si>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</si>
  <si>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</si>
  <si>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</si>
  <si>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</si>
  <si>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</si>
  <si>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</si>
  <si>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</si>
  <si>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</si>
  <si>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</si>
  <si>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</si>
  <si>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</si>
  <si>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</si>
  <si>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</si>
  <si>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</si>
  <si>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</si>
  <si>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</si>
  <si>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</si>
  <si>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</si>
  <si>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</si>
  <si>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</si>
  <si>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</si>
  <si>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</si>
  <si>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</si>
  <si>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</si>
  <si>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</si>
  <si>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</si>
  <si>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</si>
  <si>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</si>
  <si>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</si>
  <si>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</si>
  <si>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</si>
  <si>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</si>
  <si>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</si>
  <si>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</si>
  <si>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</si>
  <si>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</si>
  <si>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</si>
  <si>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</si>
  <si>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</si>
  <si>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</si>
  <si>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</si>
  <si>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</si>
  <si>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</si>
  <si>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</si>
  <si>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</si>
  <si>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</si>
  <si>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</si>
  <si>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</si>
  <si>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</si>
  <si>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</si>
  <si>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</si>
  <si>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</si>
  <si>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</si>
  <si>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</si>
  <si>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</si>
  <si>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</si>
  <si>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</si>
  <si>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</si>
  <si>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</si>
  <si>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</si>
  <si>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</si>
  <si>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</si>
  <si>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</si>
  <si>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</si>
  <si>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</si>
  <si>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</si>
  <si>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</si>
  <si>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</si>
  <si>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</si>
  <si>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</si>
  <si>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</si>
  <si>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</si>
  <si>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</si>
  <si>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</si>
  <si>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</si>
  <si>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</si>
  <si>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</si>
  <si>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</si>
  <si>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</si>
  <si>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</si>
  <si>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</si>
  <si>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</si>
  <si>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</si>
  <si>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</si>
  <si>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</si>
  <si>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</si>
  <si>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</si>
  <si>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</si>
  <si>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</si>
  <si>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</si>
  <si>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</si>
  <si>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</si>
  <si>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</si>
  <si>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</si>
  <si>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</si>
  <si>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</si>
  <si>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</si>
  <si>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</si>
  <si>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</si>
  <si>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</si>
  <si>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</si>
  <si>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</si>
  <si>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</si>
  <si>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</si>
  <si>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</si>
  <si>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</si>
  <si>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</si>
  <si>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</si>
  <si>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</si>
  <si>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</si>
  <si>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</si>
  <si>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</si>
  <si>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</si>
  <si>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</si>
  <si>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</si>
  <si>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</si>
  <si>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</si>
  <si>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</si>
  <si>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</si>
  <si>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</si>
  <si>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</si>
  <si>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</si>
  <si>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</si>
  <si>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</si>
  <si>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</si>
  <si>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</si>
  <si>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</si>
  <si>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</si>
  <si>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</si>
  <si>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</si>
  <si>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</si>
  <si>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</si>
  <si>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</si>
  <si>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</si>
  <si>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</si>
  <si>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</si>
  <si>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</si>
  <si>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</si>
  <si>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</si>
  <si>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</si>
  <si>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</si>
  <si>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</si>
  <si>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</si>
  <si>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</si>
  <si>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</si>
  <si>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</si>
  <si>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</si>
  <si>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</si>
  <si>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</si>
  <si>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</si>
  <si>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</si>
  <si>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</si>
  <si>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</si>
  <si>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</si>
  <si>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</si>
  <si>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</si>
  <si>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</si>
  <si>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</si>
  <si>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</si>
  <si>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</si>
  <si>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</si>
  <si>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</si>
  <si>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</si>
  <si>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</si>
  <si>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</si>
  <si>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</si>
  <si>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</si>
  <si>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</si>
  <si>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</si>
  <si>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</si>
  <si>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</si>
  <si>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</si>
  <si>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</si>
  <si>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</si>
  <si>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</si>
  <si>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</si>
  <si>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</si>
  <si>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</si>
  <si>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</si>
  <si>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</si>
  <si>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</si>
  <si>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</si>
  <si>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</si>
  <si>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</si>
  <si>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</si>
  <si>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</si>
  <si>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</si>
  <si>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</si>
  <si>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</si>
  <si>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</si>
  <si>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</si>
  <si>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</si>
  <si>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</si>
  <si>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</si>
  <si>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</si>
  <si>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</si>
  <si>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</si>
  <si>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</si>
  <si>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</si>
  <si>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</si>
  <si>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</si>
  <si>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</si>
  <si>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</si>
  <si>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</si>
  <si>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</si>
  <si>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</si>
  <si>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</si>
  <si>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</si>
  <si>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</si>
  <si>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</si>
  <si>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</si>
  <si>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</si>
  <si>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</si>
  <si>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</si>
  <si>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</si>
  <si>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</si>
  <si>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</si>
  <si>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</si>
  <si>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</si>
  <si>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</si>
  <si>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</si>
  <si>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</si>
  <si>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</si>
  <si>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</si>
  <si>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</si>
  <si>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</si>
  <si>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</si>
  <si>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</si>
  <si>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</si>
  <si>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</si>
  <si>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</si>
  <si>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</si>
  <si>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</si>
  <si>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</si>
  <si>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</si>
  <si>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</si>
  <si>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</si>
  <si>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</si>
  <si>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</si>
  <si>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</si>
  <si>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</si>
  <si>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</si>
  <si>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</si>
  <si>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</si>
  <si>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</si>
  <si>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</si>
  <si>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</si>
  <si>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</si>
  <si>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</si>
  <si>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</si>
  <si>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</si>
  <si>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</si>
  <si>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</si>
  <si>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</si>
  <si>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</si>
  <si>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</si>
  <si>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</si>
  <si>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</si>
  <si>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</si>
  <si>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</si>
  <si>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</si>
  <si>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</si>
  <si>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</si>
  <si>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</si>
  <si>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</si>
  <si>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</si>
  <si>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</si>
  <si>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</si>
  <si>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</si>
  <si>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</si>
  <si>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</si>
  <si>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</si>
  <si>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</si>
  <si>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</si>
  <si>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</si>
  <si>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</si>
  <si>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</si>
  <si>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</si>
  <si>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</si>
  <si>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</si>
  <si>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</si>
  <si>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</si>
  <si>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</si>
  <si>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</si>
  <si>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</si>
  <si>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</si>
  <si>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</si>
  <si>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</si>
  <si>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</si>
  <si>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</si>
  <si>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</si>
  <si>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</si>
  <si>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</si>
  <si>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</si>
  <si>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</si>
  <si>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</si>
  <si>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</si>
  <si>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</si>
  <si>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</si>
  <si>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</si>
  <si>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</si>
  <si>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</si>
  <si>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</si>
  <si>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</si>
  <si>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</si>
  <si>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</si>
  <si>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</si>
  <si>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</si>
  <si>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</si>
  <si>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</si>
  <si>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</si>
  <si>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</si>
  <si>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</si>
  <si>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</si>
  <si>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</si>
  <si>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</si>
  <si>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</si>
  <si>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</si>
  <si>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</si>
  <si>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</si>
  <si>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</si>
  <si>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</si>
  <si>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</si>
  <si>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</si>
  <si>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</si>
  <si>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</si>
  <si>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</si>
  <si>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</si>
  <si>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</si>
  <si>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</si>
  <si>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</si>
  <si>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</si>
  <si>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</si>
  <si>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</si>
  <si>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</si>
  <si>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</si>
  <si>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</si>
  <si>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</si>
  <si>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</si>
  <si>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</si>
  <si>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</si>
  <si>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</si>
  <si>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</si>
  <si>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</si>
  <si>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</si>
  <si>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</si>
  <si>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</si>
  <si>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</si>
  <si>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</si>
  <si>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</si>
  <si>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</si>
  <si>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</si>
  <si>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</si>
  <si>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</si>
  <si>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</si>
  <si>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</si>
  <si>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</si>
  <si>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</si>
  <si>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</si>
  <si>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</si>
  <si>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</si>
  <si>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</si>
  <si>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</si>
  <si>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</si>
  <si>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</si>
  <si>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</si>
  <si>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</si>
  <si>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</si>
  <si>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</si>
  <si>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</si>
  <si>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</si>
  <si>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</si>
  <si>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</si>
  <si>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</si>
  <si>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</si>
  <si>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</si>
  <si>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</si>
  <si>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</si>
  <si>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</si>
  <si>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</si>
  <si>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</si>
  <si>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</si>
  <si>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</si>
  <si>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</si>
  <si>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</si>
  <si>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</si>
  <si>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</si>
  <si>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</si>
  <si>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</si>
  <si>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</si>
  <si>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</si>
  <si>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</si>
  <si>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</si>
  <si>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</si>
  <si>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</si>
  <si>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</si>
  <si>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</si>
  <si>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</si>
  <si>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</si>
  <si>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</si>
  <si>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</si>
  <si>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</si>
  <si>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</si>
  <si>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</si>
  <si>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</si>
  <si>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</si>
  <si>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</si>
  <si>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</si>
  <si>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</si>
  <si>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</si>
  <si>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</si>
  <si>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</si>
  <si>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</si>
  <si>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</si>
  <si>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</si>
  <si>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</si>
  <si>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</si>
  <si>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</si>
  <si>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</si>
  <si>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</si>
  <si>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</si>
  <si>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</si>
  <si>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</si>
  <si>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</si>
  <si>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</si>
  <si>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</si>
  <si>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</si>
  <si>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</si>
  <si>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</si>
  <si>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</si>
  <si>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</si>
  <si>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</si>
  <si>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</si>
  <si>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</si>
  <si>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</si>
  <si>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</si>
  <si>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</si>
  <si>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</si>
  <si>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</si>
  <si>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</si>
  <si>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</si>
  <si>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</si>
  <si>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</si>
  <si>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</si>
  <si>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</si>
  <si>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</si>
  <si>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</si>
  <si>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</si>
  <si>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</si>
  <si>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</si>
  <si>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</si>
  <si>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</si>
  <si>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</si>
  <si>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</si>
  <si>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</si>
  <si>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</si>
  <si>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</si>
  <si>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</si>
  <si>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</si>
  <si>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</si>
  <si>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</si>
  <si>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</si>
  <si>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</si>
  <si>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</si>
  <si>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</si>
  <si>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</si>
  <si>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</si>
  <si>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</si>
  <si>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</si>
  <si>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</si>
  <si>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</si>
  <si>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</si>
  <si>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</si>
  <si>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</si>
  <si>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</si>
  <si>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</si>
  <si>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</si>
  <si>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</si>
  <si>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</si>
  <si>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</si>
  <si>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</si>
  <si>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</si>
  <si>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</si>
  <si>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</si>
  <si>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</si>
  <si>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</si>
  <si>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</si>
  <si>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</si>
  <si>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</si>
  <si>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</si>
  <si>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</si>
  <si>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</si>
  <si>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</si>
  <si>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</si>
  <si>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</si>
  <si>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</si>
  <si>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</si>
  <si>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</si>
  <si>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</si>
  <si>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</si>
  <si>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</si>
  <si>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</si>
  <si>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</si>
  <si>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</si>
  <si>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</si>
  <si>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</si>
  <si>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</si>
  <si>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</si>
  <si>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</si>
  <si>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</si>
  <si>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</si>
  <si>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</si>
  <si>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</si>
  <si>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</si>
  <si>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</si>
  <si>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</si>
  <si>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</si>
  <si>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</si>
  <si>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</si>
  <si>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</si>
  <si>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</si>
  <si>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</si>
  <si>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</si>
  <si>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</si>
  <si>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</si>
  <si>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</si>
  <si>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</si>
  <si>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</si>
  <si>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</si>
  <si>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</si>
  <si>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</si>
  <si>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</si>
  <si>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</si>
  <si>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</si>
  <si>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</si>
  <si>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</si>
  <si>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</si>
  <si>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</si>
  <si>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</si>
  <si>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</si>
  <si>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</si>
  <si>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</si>
  <si>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</si>
  <si>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</si>
  <si>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</si>
  <si>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</si>
  <si>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</si>
  <si>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</si>
  <si>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</si>
  <si>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</si>
  <si>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</si>
  <si>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</si>
  <si>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</si>
  <si>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</si>
  <si>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</si>
  <si>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</si>
  <si>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</si>
  <si>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</si>
  <si>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</si>
  <si>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</si>
  <si>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</si>
  <si>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</si>
  <si>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</si>
  <si>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</si>
  <si>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</si>
  <si>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</si>
  <si>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</si>
  <si>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</si>
  <si>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</si>
  <si>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</si>
  <si>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</si>
  <si>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</si>
  <si>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</si>
  <si>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</si>
  <si>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</si>
  <si>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</si>
  <si>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</si>
  <si>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</si>
  <si>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</si>
  <si>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</si>
  <si>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</si>
  <si>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</si>
  <si>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</si>
  <si>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</si>
  <si>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</si>
  <si>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</si>
  <si>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</si>
  <si>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</si>
  <si>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</si>
  <si>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</si>
  <si>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</si>
  <si>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</si>
  <si>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</si>
  <si>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</si>
  <si>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</si>
  <si>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</si>
  <si>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</si>
  <si>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</si>
  <si>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</si>
  <si>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</si>
  <si>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</si>
  <si>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</si>
  <si>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</si>
  <si>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</si>
  <si>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</si>
  <si>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</si>
  <si>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</si>
  <si>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</si>
  <si>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</si>
  <si>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</si>
  <si>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</si>
  <si>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</si>
  <si>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</si>
  <si>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</si>
  <si>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</si>
  <si>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</si>
  <si>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</si>
  <si>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</si>
  <si>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</si>
  <si>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</si>
  <si>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</si>
  <si>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</si>
  <si>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</si>
  <si>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</si>
  <si>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</si>
  <si>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</si>
  <si>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</si>
  <si>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</si>
  <si>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</si>
  <si>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</si>
  <si>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</si>
  <si>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</si>
  <si>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</si>
  <si>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</si>
  <si>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</si>
  <si>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</si>
  <si>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</si>
  <si>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</si>
  <si>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</si>
  <si>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</si>
  <si>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</si>
  <si>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</si>
  <si>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</si>
  <si>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</si>
  <si>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</si>
  <si>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</si>
  <si>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</si>
  <si>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</si>
  <si>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</si>
  <si>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</si>
  <si>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</si>
  <si>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</si>
  <si>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</si>
  <si>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</si>
  <si>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</si>
  <si>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</si>
  <si>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</si>
  <si>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</si>
  <si>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</si>
  <si>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</si>
  <si>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</si>
  <si>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</si>
  <si>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</si>
  <si>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</si>
  <si>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</si>
  <si>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</si>
  <si>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</si>
  <si>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</si>
  <si>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</si>
  <si>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</si>
  <si>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</si>
  <si>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</si>
  <si>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</si>
  <si>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</si>
  <si>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</si>
  <si>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</si>
  <si>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</si>
  <si>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</si>
  <si>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</si>
  <si>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</si>
  <si>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</si>
  <si>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</si>
  <si>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</si>
  <si>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</si>
  <si>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</si>
  <si>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</si>
  <si>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</si>
  <si>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</si>
  <si>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</si>
  <si>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</si>
  <si>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</si>
  <si>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</si>
  <si>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</si>
  <si>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</si>
  <si>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</si>
  <si>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</si>
  <si>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</si>
  <si>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</si>
  <si>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</si>
  <si>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</si>
  <si>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</si>
  <si>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</si>
  <si>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</si>
  <si>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</si>
  <si>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</si>
  <si>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</si>
  <si>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</si>
  <si>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</si>
  <si>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</si>
  <si>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</si>
  <si>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</si>
  <si>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</si>
  <si>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</si>
  <si>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</si>
  <si>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</si>
  <si>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</si>
  <si>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</si>
  <si>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</si>
  <si>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</si>
  <si>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</si>
  <si>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</si>
  <si>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</si>
  <si>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</si>
  <si>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</si>
  <si>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</si>
  <si>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</si>
  <si>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</si>
  <si>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</si>
  <si>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</si>
  <si>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</si>
  <si>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</si>
  <si>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</si>
  <si>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</si>
  <si>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</si>
  <si>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</si>
  <si>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</si>
  <si>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</si>
  <si>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</si>
  <si>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</si>
  <si>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</si>
  <si>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</si>
  <si>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</si>
  <si>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</si>
  <si>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</si>
  <si>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</si>
  <si>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</si>
  <si>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</si>
  <si>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</si>
  <si>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</si>
  <si>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</si>
  <si>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</si>
  <si>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</si>
  <si>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</si>
  <si>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</si>
  <si>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</si>
  <si>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</si>
  <si>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</si>
  <si>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</si>
  <si>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</si>
  <si>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</si>
  <si>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</si>
  <si>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</si>
  <si>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</si>
  <si>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</si>
  <si>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</si>
  <si>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</si>
  <si>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</si>
  <si>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</si>
  <si>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</si>
  <si>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</si>
  <si>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</si>
  <si>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</si>
  <si>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</si>
  <si>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</si>
  <si>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</si>
  <si>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</si>
  <si>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</si>
  <si>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</si>
  <si>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</si>
  <si>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</si>
  <si>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</si>
  <si>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</si>
  <si>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</si>
  <si>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</si>
  <si>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</si>
  <si>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</si>
  <si>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</si>
  <si>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</si>
  <si>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</si>
  <si>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</si>
  <si>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</si>
  <si>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</si>
  <si>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</si>
  <si>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</si>
  <si>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</si>
  <si>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</si>
  <si>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</si>
  <si>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</si>
  <si>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</si>
  <si>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</si>
  <si>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</si>
  <si>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</si>
  <si>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</si>
  <si>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</si>
  <si>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</si>
  <si>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</si>
  <si>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</si>
  <si>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</si>
  <si>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</si>
  <si>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</si>
  <si>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</si>
  <si>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</si>
  <si>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</si>
  <si>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</si>
  <si>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</si>
  <si>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</si>
  <si>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</si>
  <si>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</si>
  <si>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</si>
  <si>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</si>
  <si>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</si>
  <si>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</si>
  <si>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</si>
  <si>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</si>
  <si>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</si>
  <si>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</si>
  <si>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</si>
  <si>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</si>
  <si>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</si>
  <si>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</si>
  <si>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</si>
  <si>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</si>
  <si>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</si>
  <si>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</si>
  <si>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</si>
  <si>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</si>
  <si>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</si>
  <si>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</si>
  <si>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</si>
  <si>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</si>
  <si>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</si>
  <si>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</si>
  <si>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</si>
  <si>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</si>
  <si>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</si>
  <si>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</si>
  <si>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</si>
  <si>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</si>
  <si>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</si>
  <si>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</si>
  <si>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</si>
  <si>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</si>
  <si>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</si>
  <si>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</si>
  <si>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</si>
  <si>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</si>
  <si>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</si>
  <si>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</si>
  <si>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</si>
  <si>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</si>
  <si>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</si>
  <si>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</si>
  <si>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</si>
  <si>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</si>
  <si>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</si>
  <si>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</si>
  <si>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</si>
  <si>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</si>
  <si>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</si>
  <si>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</si>
  <si>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</si>
  <si>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</si>
  <si>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</si>
  <si>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</si>
  <si>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</si>
  <si>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</si>
  <si>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</si>
  <si>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</si>
  <si>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</si>
  <si>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</si>
  <si>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</si>
  <si>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</si>
  <si>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</si>
  <si>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</si>
  <si>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</si>
  <si>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</si>
  <si>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</si>
  <si>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</si>
  <si>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</si>
  <si>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</si>
  <si>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</si>
  <si>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</si>
  <si>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</si>
  <si>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</si>
  <si>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</si>
  <si>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</si>
  <si>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</si>
  <si>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</si>
  <si>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</si>
  <si>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</si>
  <si>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</si>
  <si>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</si>
  <si>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</si>
  <si>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</si>
  <si>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</si>
  <si>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</si>
  <si>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</si>
  <si>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</si>
  <si>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</si>
  <si>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</si>
  <si>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</si>
  <si>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</si>
  <si>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</si>
  <si>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</si>
  <si>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</si>
  <si>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</si>
  <si>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</si>
  <si>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</si>
  <si>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</si>
  <si>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</si>
  <si>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</si>
  <si>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</si>
  <si>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</si>
  <si>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</si>
  <si>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</si>
  <si>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</si>
  <si>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</si>
  <si>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</si>
  <si>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</si>
  <si>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</si>
  <si>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</si>
  <si>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</si>
  <si>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</si>
  <si>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</si>
  <si>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</si>
  <si>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</si>
  <si>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</si>
  <si>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</si>
  <si>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</si>
  <si>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</si>
  <si>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</si>
  <si>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</si>
  <si>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</si>
  <si>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</si>
  <si>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</si>
  <si>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</si>
  <si>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</si>
  <si>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</si>
  <si>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</si>
  <si>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</si>
  <si>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</si>
  <si>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</si>
  <si>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</si>
  <si>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</si>
  <si>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</si>
  <si>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</si>
  <si>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</si>
  <si>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</si>
  <si>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</si>
  <si>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</si>
  <si>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</si>
  <si>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</si>
  <si>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</si>
  <si>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</si>
  <si>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</si>
  <si>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</si>
  <si>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</si>
  <si>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</si>
  <si>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</si>
  <si>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</si>
  <si>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</si>
  <si>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</si>
  <si>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</si>
  <si>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</si>
  <si>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</si>
  <si>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</si>
  <si>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</si>
  <si>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</si>
  <si>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</si>
  <si>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</si>
  <si>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</si>
  <si>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</si>
  <si>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</si>
  <si>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</si>
  <si>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</si>
  <si>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</si>
  <si>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</si>
  <si>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</si>
  <si>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</si>
  <si>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</si>
  <si>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</si>
  <si>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</si>
  <si>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</si>
  <si>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</si>
  <si>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</si>
  <si>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</si>
  <si>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</si>
  <si>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</si>
  <si>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</si>
  <si>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</si>
  <si>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</si>
  <si>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</si>
  <si>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</si>
  <si>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</si>
  <si>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</si>
  <si>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</si>
  <si>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</si>
  <si>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</si>
  <si>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</si>
  <si>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</si>
  <si>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</si>
  <si>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</si>
  <si>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</si>
  <si>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</si>
  <si>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</si>
  <si>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</si>
  <si>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</si>
  <si>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</si>
  <si>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</si>
  <si>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</si>
  <si>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</si>
  <si>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</si>
  <si>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</si>
  <si>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</si>
  <si>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</si>
  <si>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</si>
  <si>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</si>
  <si>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</si>
  <si>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</si>
  <si>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</si>
  <si>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</si>
  <si>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</si>
  <si>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</si>
  <si>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</si>
  <si>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</si>
  <si>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</si>
  <si>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</si>
  <si>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</si>
  <si>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</si>
  <si>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</si>
  <si>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</si>
  <si>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</si>
  <si>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</si>
  <si>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</si>
  <si>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</si>
  <si>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</si>
  <si>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</si>
  <si>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</si>
  <si>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</si>
  <si>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</si>
  <si>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</si>
  <si>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</si>
  <si>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</si>
  <si>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</si>
  <si>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</si>
  <si>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</si>
  <si>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</si>
  <si>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</si>
  <si>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</si>
  <si>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</si>
  <si>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</si>
  <si>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</si>
  <si>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</si>
  <si>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</si>
  <si>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</si>
  <si>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</si>
  <si>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</si>
  <si>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</si>
  <si>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</si>
  <si>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</si>
  <si>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</si>
  <si>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</si>
  <si>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</si>
  <si>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</si>
  <si>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</si>
  <si>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</si>
  <si>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</si>
  <si>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</si>
  <si>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</si>
  <si>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</si>
  <si>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</si>
  <si>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</si>
  <si>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</si>
  <si>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</si>
  <si>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</si>
  <si>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</si>
  <si>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</si>
  <si>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</si>
  <si>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</si>
  <si>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</si>
  <si>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</si>
  <si>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</si>
  <si>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</si>
  <si>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</si>
  <si>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</si>
  <si>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</si>
  <si>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</si>
  <si>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</si>
  <si>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</si>
  <si>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</si>
  <si>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</si>
  <si>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</si>
  <si>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</si>
  <si>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</si>
  <si>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</si>
  <si>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</si>
  <si>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</si>
  <si>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</si>
  <si>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</si>
  <si>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</si>
  <si>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</si>
  <si>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</si>
  <si>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</si>
  <si>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</si>
  <si>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</si>
  <si>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</si>
  <si>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</si>
  <si>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</si>
  <si>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</si>
  <si>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</si>
  <si>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</si>
  <si>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</si>
  <si>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</si>
  <si>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</si>
  <si>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</si>
  <si>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</si>
  <si>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</si>
  <si>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</si>
  <si>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</si>
  <si>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</si>
  <si>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</si>
  <si>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</si>
  <si>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</si>
  <si>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</si>
  <si>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</si>
  <si>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</si>
  <si>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</si>
  <si>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</si>
  <si>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</si>
  <si>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</si>
  <si>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</si>
  <si>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</si>
  <si>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</si>
  <si>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</si>
  <si>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</si>
  <si>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</si>
  <si>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</si>
  <si>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</si>
  <si>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</si>
  <si>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</si>
  <si>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</si>
  <si>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</si>
  <si>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</si>
  <si>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</si>
  <si>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</si>
  <si>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</si>
  <si>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</si>
  <si>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</si>
  <si>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</si>
  <si>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</si>
  <si>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</si>
  <si>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</si>
  <si>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</si>
  <si>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</si>
  <si>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</si>
  <si>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</si>
  <si>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</si>
  <si>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</si>
  <si>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</si>
  <si>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</si>
  <si>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</si>
  <si>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</si>
  <si>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</si>
  <si>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</si>
  <si>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</si>
  <si>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</si>
  <si>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</si>
  <si>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</si>
  <si>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</si>
  <si>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</si>
  <si>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</si>
  <si>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</si>
  <si>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</si>
  <si>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</si>
  <si>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</si>
  <si>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</si>
  <si>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</si>
  <si>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</si>
  <si>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</si>
  <si>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</si>
  <si>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</si>
  <si>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</si>
  <si>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</si>
  <si>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</si>
  <si>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</si>
  <si>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</si>
  <si>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</si>
  <si>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</si>
  <si>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</si>
  <si>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</si>
  <si>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</si>
  <si>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</si>
  <si>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</si>
  <si>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</si>
  <si>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</si>
  <si>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</si>
  <si>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</si>
  <si>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</si>
  <si>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</si>
  <si>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</si>
  <si>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</si>
  <si>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</si>
  <si>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</si>
  <si>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</si>
  <si>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</si>
  <si>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</si>
  <si>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</si>
  <si>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</si>
  <si>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</si>
  <si>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</si>
  <si>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</si>
  <si>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</si>
  <si>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</si>
  <si>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</si>
  <si>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</si>
  <si>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</si>
  <si>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</si>
  <si>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</si>
  <si>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</si>
  <si>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</si>
  <si>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</si>
  <si>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</si>
  <si>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</si>
  <si>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</si>
  <si>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</si>
  <si>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</si>
  <si>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</si>
  <si>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</si>
  <si>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</si>
  <si>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</si>
  <si>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</si>
  <si>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</si>
  <si>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</si>
  <si>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</si>
  <si>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</si>
  <si>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</si>
  <si>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</si>
  <si>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</si>
  <si>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</si>
  <si>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</si>
  <si>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</si>
  <si>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</si>
  <si>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</si>
  <si>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</si>
  <si>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</si>
  <si>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</si>
  <si>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</si>
  <si>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</si>
  <si>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</si>
  <si>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</si>
  <si>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</si>
  <si>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</si>
  <si>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</si>
  <si>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</si>
  <si>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</si>
  <si>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</si>
  <si>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</si>
  <si>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</si>
  <si>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</si>
  <si>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</si>
  <si>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</si>
  <si>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</si>
  <si>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</si>
  <si>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</si>
  <si>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</si>
  <si>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</si>
  <si>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</si>
  <si>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</si>
  <si>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</si>
  <si>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</si>
  <si>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</si>
  <si>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</si>
  <si>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</si>
  <si>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</si>
  <si>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</si>
  <si>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</si>
  <si>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</si>
  <si>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</si>
  <si>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</si>
  <si>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</si>
  <si>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</si>
  <si>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</si>
  <si>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</si>
  <si>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</si>
  <si>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</si>
  <si>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</si>
  <si>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</si>
  <si>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</si>
  <si>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</si>
  <si>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</si>
  <si>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</si>
  <si>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</si>
  <si>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</si>
  <si>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</si>
  <si>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</si>
  <si>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</si>
  <si>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</si>
  <si>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</si>
  <si>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</si>
  <si>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</si>
  <si>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</si>
  <si>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</si>
  <si>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</si>
  <si>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</si>
  <si>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</si>
  <si>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</si>
  <si>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</si>
  <si>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</si>
  <si>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</si>
  <si>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</si>
  <si>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</si>
  <si>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</si>
  <si>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</si>
  <si>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</si>
  <si>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</si>
  <si>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</si>
  <si>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</si>
  <si>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</si>
  <si>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</si>
  <si>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</si>
  <si>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</si>
  <si>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</si>
  <si>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</si>
  <si>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</si>
  <si>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</si>
  <si>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</si>
  <si>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</si>
  <si>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</si>
  <si>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</si>
  <si>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</si>
  <si>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</si>
  <si>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</si>
  <si>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</si>
  <si>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</si>
  <si>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</si>
  <si>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</si>
  <si>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</si>
  <si>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</si>
  <si>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</si>
  <si>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</si>
  <si>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</si>
  <si>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</si>
  <si>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</si>
  <si>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</si>
  <si>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</si>
  <si>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</si>
  <si>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</si>
  <si>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</si>
  <si>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</si>
  <si>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</si>
  <si>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</si>
  <si>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</si>
  <si>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</si>
  <si>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</si>
  <si>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</si>
  <si>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</si>
  <si>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</si>
  <si>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</si>
  <si>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</si>
  <si>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</si>
  <si>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</si>
  <si>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</si>
  <si>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</si>
  <si>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</si>
  <si>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</si>
  <si>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</si>
  <si>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</si>
  <si>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</si>
  <si>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</si>
  <si>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</si>
  <si>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</si>
  <si>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</si>
  <si>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</si>
  <si>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</si>
  <si>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</si>
  <si>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</si>
  <si>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</si>
  <si>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</si>
  <si>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</si>
  <si>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</si>
  <si>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</si>
  <si>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</si>
  <si>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</si>
  <si>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</si>
  <si>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</si>
  <si>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</si>
  <si>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</si>
  <si>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</si>
  <si>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</si>
  <si>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</si>
  <si>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</si>
  <si>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</si>
  <si>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</si>
  <si>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</si>
  <si>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</si>
  <si>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</si>
  <si>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</si>
  <si>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</si>
  <si>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</si>
  <si>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</si>
  <si>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</si>
  <si>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</si>
  <si>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</si>
  <si>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</si>
  <si>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</si>
  <si>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</si>
  <si>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</si>
  <si>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</si>
  <si>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</si>
  <si>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</si>
  <si>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</si>
  <si>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</si>
  <si>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</si>
  <si>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</si>
  <si>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</si>
  <si>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</si>
  <si>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</si>
  <si>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</si>
  <si>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</si>
  <si>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</si>
  <si>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</si>
  <si>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</si>
  <si>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</si>
  <si>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</si>
  <si>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</si>
  <si>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</si>
  <si>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</si>
  <si>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</si>
  <si>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</si>
  <si>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</si>
  <si>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</si>
  <si>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</si>
  <si>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</si>
  <si>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</si>
  <si>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</si>
  <si>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</si>
  <si>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</si>
  <si>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</si>
  <si>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</si>
  <si>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</si>
  <si>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</si>
  <si>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</si>
  <si>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</si>
  <si>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</si>
  <si>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</si>
  <si>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</si>
  <si>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</si>
  <si>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</si>
  <si>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</si>
  <si>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</si>
  <si>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</si>
  <si>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</si>
  <si>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</si>
  <si>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</si>
  <si>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</si>
  <si>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</si>
  <si>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</si>
  <si>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</si>
  <si>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</si>
  <si>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</si>
  <si>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</si>
  <si>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</si>
  <si>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</si>
  <si>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</si>
  <si>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</si>
  <si>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</si>
  <si>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</si>
  <si>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</si>
  <si>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</si>
  <si>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</si>
  <si>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</si>
  <si>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</si>
  <si>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</si>
  <si>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</si>
  <si>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</si>
  <si>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</si>
  <si>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</si>
  <si>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</si>
  <si>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</si>
  <si>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</si>
  <si>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</si>
  <si>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</si>
  <si>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</si>
  <si>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</si>
  <si>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</si>
  <si>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</si>
  <si>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</si>
  <si>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</si>
  <si>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</si>
  <si>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</si>
  <si>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</si>
  <si>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</si>
  <si>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</si>
  <si>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</si>
  <si>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</si>
  <si>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</si>
  <si>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</si>
  <si>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</si>
  <si>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</si>
  <si>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</si>
  <si>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</si>
  <si>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</si>
  <si>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</si>
  <si>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</si>
  <si>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</si>
  <si>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</si>
  <si>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</si>
  <si>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</si>
  <si>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</si>
  <si>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</si>
  <si>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</si>
  <si>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</si>
  <si>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</si>
  <si>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</si>
  <si>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</si>
  <si>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</si>
  <si>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</si>
  <si>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</si>
  <si>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</si>
  <si>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</si>
  <si>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</si>
  <si>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</si>
  <si>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</si>
  <si>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</si>
  <si>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</si>
  <si>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</si>
  <si>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</si>
  <si>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</si>
  <si>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</si>
  <si>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</si>
  <si>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</si>
  <si>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</si>
  <si>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</si>
  <si>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</si>
  <si>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</si>
  <si>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</si>
  <si>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</si>
  <si>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</si>
  <si>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</si>
  <si>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</si>
  <si>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</si>
  <si>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</si>
  <si>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</si>
  <si>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</si>
  <si>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</si>
  <si>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</si>
  <si>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</si>
  <si>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</si>
  <si>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</si>
  <si>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</si>
  <si>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</si>
  <si>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</si>
  <si>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</si>
  <si>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</si>
  <si>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</si>
  <si>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</si>
  <si>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</si>
  <si>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</si>
  <si>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</si>
  <si>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</si>
  <si>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</si>
  <si>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</si>
  <si>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</si>
  <si>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</si>
  <si>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</si>
  <si>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</si>
  <si>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</si>
  <si>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</si>
  <si>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</si>
  <si>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</si>
  <si>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</si>
  <si>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</si>
  <si>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</si>
  <si>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</si>
  <si>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</si>
  <si>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</si>
  <si>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</si>
  <si>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</si>
  <si>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</si>
  <si>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</si>
  <si>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</si>
  <si>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</si>
  <si>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</si>
  <si>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</si>
  <si>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</si>
  <si>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</si>
  <si>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</si>
  <si>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</si>
  <si>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</si>
  <si>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</si>
  <si>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</si>
  <si>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</si>
  <si>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</si>
  <si>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</si>
  <si>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</si>
  <si>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</si>
  <si>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</si>
  <si>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</si>
  <si>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</si>
  <si>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</si>
  <si>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</si>
  <si>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</si>
  <si>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</si>
  <si>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</si>
  <si>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</si>
  <si>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</si>
  <si>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</si>
  <si>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</si>
  <si>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</si>
  <si>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</si>
  <si>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</si>
  <si>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</si>
  <si>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</si>
  <si>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</si>
  <si>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</si>
  <si>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</si>
  <si>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</si>
  <si>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</si>
  <si>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</si>
  <si>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</si>
  <si>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</si>
  <si>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</si>
  <si>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</si>
  <si>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</si>
  <si>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</si>
  <si>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</si>
  <si>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</si>
  <si>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</si>
  <si>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</si>
  <si>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</si>
  <si>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</si>
  <si>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</si>
  <si>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</si>
  <si>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</si>
  <si>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</si>
  <si>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</si>
  <si>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</si>
  <si>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</si>
  <si>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</si>
  <si>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</si>
  <si>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</si>
  <si>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</si>
  <si>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</si>
  <si>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</si>
  <si>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</si>
  <si>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</si>
  <si>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</si>
  <si>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</si>
  <si>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</si>
  <si>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</si>
  <si>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</si>
  <si>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</si>
  <si>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</si>
  <si>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</si>
  <si>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</si>
  <si>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</si>
  <si>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</si>
  <si>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</si>
  <si>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</si>
  <si>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</si>
  <si>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</si>
  <si>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</si>
  <si>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</si>
  <si>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</si>
  <si>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</si>
  <si>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</si>
  <si>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</si>
  <si>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</si>
  <si>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</si>
  <si>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</si>
  <si>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</si>
  <si>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</si>
  <si>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</si>
  <si>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</si>
  <si>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</si>
  <si>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</si>
  <si>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</si>
  <si>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</si>
  <si>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</si>
  <si>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</si>
  <si>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</si>
  <si>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</si>
  <si>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</si>
  <si>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</si>
  <si>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</si>
  <si>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</si>
  <si>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</si>
  <si>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</si>
  <si>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</si>
  <si>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</si>
  <si>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</si>
  <si>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</si>
  <si>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</si>
  <si>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</si>
  <si>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</si>
  <si>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</si>
  <si>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</si>
  <si>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</si>
  <si>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</si>
  <si>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</si>
  <si>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</si>
  <si>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</si>
  <si>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</si>
  <si>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</si>
  <si>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</si>
  <si>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</si>
  <si>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</si>
  <si>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</si>
  <si>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</si>
  <si>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</si>
  <si>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</si>
  <si>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</si>
  <si>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</si>
  <si>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</si>
  <si>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</si>
  <si>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</si>
  <si>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</si>
  <si>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</si>
  <si>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</si>
  <si>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</si>
  <si>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</si>
  <si>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</si>
  <si>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</si>
  <si>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</si>
  <si>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</si>
  <si>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</si>
  <si>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</si>
  <si>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</si>
  <si>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</si>
  <si>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</si>
  <si>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</si>
  <si>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</si>
  <si>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</si>
  <si>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</si>
  <si>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</si>
  <si>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</si>
  <si>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</si>
  <si>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</si>
  <si>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</si>
  <si>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</si>
  <si>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</si>
  <si>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</si>
  <si>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</si>
  <si>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</si>
  <si>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</si>
  <si>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</si>
  <si>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</si>
  <si>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</si>
  <si>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</si>
  <si>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</si>
  <si>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</si>
  <si>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</si>
  <si>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</si>
  <si>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</si>
  <si>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</si>
  <si>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</si>
  <si>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</si>
  <si>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</si>
  <si>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</si>
  <si>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</si>
  <si>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</si>
  <si>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</si>
  <si>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</si>
  <si>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</si>
  <si>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</si>
  <si>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</si>
  <si>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</si>
  <si>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</si>
  <si>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</si>
  <si>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</si>
  <si>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</si>
  <si>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</si>
  <si>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</si>
  <si>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</si>
  <si>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</si>
  <si>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</si>
  <si>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</si>
  <si>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</si>
  <si>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</si>
  <si>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</si>
  <si>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</si>
  <si>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</si>
  <si>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</si>
  <si>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</si>
  <si>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</si>
  <si>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</si>
  <si>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</si>
  <si>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</si>
  <si>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</si>
  <si>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</si>
  <si>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</si>
  <si>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</si>
  <si>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</si>
  <si>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</si>
  <si>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</si>
  <si>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</si>
  <si>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</si>
  <si>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</si>
  <si>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</si>
  <si>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</si>
  <si>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</si>
  <si>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</si>
  <si>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</si>
  <si>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</si>
  <si>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</si>
  <si>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</si>
  <si>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</si>
  <si>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</si>
  <si>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</si>
  <si>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</si>
  <si>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</si>
  <si>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</si>
  <si>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</si>
  <si>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</si>
  <si>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</si>
  <si>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</si>
  <si>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</si>
  <si>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</si>
  <si>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</si>
  <si>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</si>
  <si>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</si>
  <si>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</si>
  <si>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</si>
  <si>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</si>
  <si>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</si>
  <si>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</si>
  <si>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</si>
  <si>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</si>
  <si>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</si>
  <si>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</si>
  <si>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</si>
  <si>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</si>
  <si>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</si>
  <si>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</si>
  <si>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</si>
  <si>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</si>
  <si>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</si>
  <si>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</si>
  <si>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</si>
  <si>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</si>
  <si>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</si>
  <si>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</si>
  <si>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</si>
  <si>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</si>
  <si>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</si>
  <si>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</si>
  <si>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</si>
  <si>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</si>
  <si>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</si>
  <si>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</si>
  <si>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</si>
  <si>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</si>
  <si>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</si>
  <si>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</si>
  <si>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</si>
  <si>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</si>
  <si>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</si>
  <si>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</si>
  <si>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</si>
  <si>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</si>
  <si>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</si>
  <si>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</si>
  <si>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</si>
  <si>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</si>
  <si>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</si>
  <si>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</si>
  <si>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</si>
  <si>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</si>
  <si>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</si>
  <si>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</si>
  <si>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</si>
  <si>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</si>
  <si>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</si>
  <si>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</si>
  <si>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</si>
  <si>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</si>
  <si>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</si>
  <si>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</si>
  <si>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</si>
  <si>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</si>
  <si>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</si>
  <si>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</si>
  <si>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</si>
  <si>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</si>
  <si>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</si>
  <si>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</si>
  <si>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</si>
  <si>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</si>
  <si>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</si>
  <si>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</si>
  <si>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</si>
  <si>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</si>
  <si>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</si>
  <si>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</si>
  <si>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</si>
  <si>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</si>
  <si>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</si>
  <si>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</si>
  <si>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</si>
  <si>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</si>
  <si>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</si>
  <si>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</si>
  <si>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</si>
  <si>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</si>
  <si>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</si>
  <si>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</si>
  <si>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</si>
  <si>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</si>
  <si>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</si>
  <si>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</si>
  <si>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</si>
  <si>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</si>
  <si>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</si>
  <si>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</si>
  <si>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</si>
  <si>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</si>
  <si>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</si>
  <si>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</si>
  <si>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</si>
  <si>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</si>
  <si>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</si>
  <si>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</si>
  <si>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</si>
  <si>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</si>
  <si>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</si>
  <si>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</si>
  <si>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</si>
  <si>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</si>
  <si>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</si>
  <si>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</si>
  <si>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</si>
  <si>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</si>
  <si>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</si>
  <si>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</si>
  <si>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</si>
  <si>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</si>
  <si>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</si>
  <si>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</si>
  <si>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</si>
  <si>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</si>
  <si>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</si>
  <si>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</si>
  <si>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</si>
  <si>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</si>
  <si>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</si>
  <si>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</si>
  <si>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</si>
  <si>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</si>
  <si>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</si>
  <si>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</si>
  <si>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</si>
  <si>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</si>
  <si>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</si>
  <si>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</si>
  <si>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</si>
  <si>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</si>
  <si>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</si>
  <si>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</si>
  <si>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</si>
  <si>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</si>
  <si>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</si>
  <si>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</si>
  <si>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</si>
  <si>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</si>
  <si>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</si>
  <si>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</si>
  <si>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</si>
  <si>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</si>
  <si>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</si>
  <si>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</si>
  <si>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</si>
  <si>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</si>
  <si>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</si>
  <si>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</si>
  <si>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</si>
  <si>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</si>
  <si>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</si>
  <si>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</si>
  <si>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</si>
  <si>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</si>
  <si>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</si>
  <si>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</si>
  <si>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</si>
  <si>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</si>
  <si>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</si>
  <si>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</si>
  <si>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</si>
  <si>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</si>
  <si>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</si>
  <si>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</si>
  <si>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</si>
  <si>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</si>
  <si>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</si>
  <si>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</si>
  <si>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</si>
  <si>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</si>
  <si>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</si>
  <si>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</si>
  <si>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</si>
  <si>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</si>
  <si>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</si>
  <si>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</si>
  <si>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</si>
  <si>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</si>
  <si>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</si>
  <si>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</si>
  <si>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</si>
  <si>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</si>
  <si>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</si>
  <si>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</si>
  <si>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</si>
  <si>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</si>
  <si>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</si>
  <si>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</si>
  <si>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</si>
  <si>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</si>
  <si>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</si>
  <si>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</si>
  <si>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</si>
  <si>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</si>
  <si>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</si>
  <si>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</si>
  <si>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</si>
  <si>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</si>
  <si>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</si>
  <si>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</si>
  <si>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</si>
  <si>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</si>
  <si>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</si>
  <si>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</si>
  <si>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</si>
  <si>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</si>
  <si>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</si>
  <si>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</si>
  <si>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</si>
  <si>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</si>
  <si>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</si>
  <si>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</si>
  <si>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</si>
  <si>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</si>
  <si>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</si>
  <si>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</si>
  <si>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</si>
  <si>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</si>
  <si>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</si>
  <si>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</si>
  <si>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</si>
  <si>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</si>
  <si>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</si>
  <si>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</si>
  <si>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</si>
  <si>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</si>
  <si>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</si>
  <si>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</si>
  <si>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</si>
  <si>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</si>
  <si>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</si>
  <si>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</si>
  <si>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</si>
  <si>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</si>
  <si>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</si>
  <si>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</si>
  <si>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</si>
  <si>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</si>
  <si>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</si>
  <si>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</si>
  <si>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</si>
  <si>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</si>
  <si>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</si>
  <si>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</si>
  <si>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</si>
  <si>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</si>
  <si>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</si>
  <si>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</si>
  <si>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</si>
  <si>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</si>
  <si>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</si>
  <si>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</si>
  <si>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</si>
  <si>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</si>
  <si>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</si>
  <si>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</si>
  <si>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</si>
  <si>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</si>
  <si>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</si>
  <si>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</si>
  <si>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</si>
  <si>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</si>
  <si>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</si>
  <si>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</si>
  <si>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</si>
  <si>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</si>
  <si>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</si>
  <si>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</si>
  <si>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</si>
  <si>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</si>
  <si>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</si>
  <si>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</si>
  <si>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</si>
  <si>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</si>
  <si>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</si>
  <si>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</si>
  <si>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</si>
  <si>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</si>
  <si>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</si>
  <si>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</si>
  <si>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</si>
  <si>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</si>
  <si>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</si>
  <si>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</si>
  <si>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</si>
  <si>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</si>
  <si>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</si>
  <si>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</si>
  <si>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</si>
  <si>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</si>
  <si>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</si>
  <si>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</si>
  <si>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</si>
  <si>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</si>
  <si>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</si>
  <si>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</si>
  <si>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</si>
  <si>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</si>
  <si>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</si>
  <si>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</si>
  <si>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</si>
  <si>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</si>
  <si>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</si>
  <si>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</si>
  <si>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</si>
  <si>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</si>
  <si>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</si>
  <si>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</si>
  <si>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</si>
  <si>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</si>
  <si>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</si>
  <si>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</si>
  <si>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</si>
  <si>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</si>
  <si>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</si>
  <si>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</si>
  <si>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</si>
  <si>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</si>
  <si>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</si>
  <si>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</si>
  <si>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</si>
  <si>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</si>
  <si>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</si>
  <si>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</si>
  <si>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</si>
  <si>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</si>
  <si>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</si>
  <si>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</si>
  <si>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</si>
  <si>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</si>
  <si>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</si>
  <si>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</si>
  <si>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</si>
  <si>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</si>
  <si>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</si>
  <si>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</si>
  <si>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</si>
  <si>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</si>
  <si>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</si>
  <si>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</si>
  <si>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</si>
  <si>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</si>
  <si>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</si>
  <si>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</si>
  <si>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</si>
  <si>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</si>
  <si>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</si>
  <si>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</si>
  <si>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</si>
  <si>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</si>
  <si>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</si>
  <si>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</si>
  <si>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</si>
  <si>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</si>
  <si>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</si>
  <si>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</si>
  <si>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</si>
  <si>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</si>
  <si>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</si>
  <si>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</si>
  <si>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</si>
  <si>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</si>
  <si>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</si>
  <si>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</si>
  <si>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</si>
  <si>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</si>
  <si>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</si>
  <si>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</si>
  <si>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</si>
  <si>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</si>
  <si>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</si>
  <si>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</si>
  <si>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</si>
  <si>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</si>
  <si>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</si>
  <si>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</si>
  <si>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</si>
  <si>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</si>
  <si>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</si>
  <si>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</si>
  <si>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</si>
  <si>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</si>
  <si>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</si>
  <si>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</si>
  <si>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</si>
  <si>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</si>
  <si>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</si>
  <si>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</si>
  <si>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</si>
  <si>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</si>
  <si>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</si>
  <si>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</si>
  <si>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</si>
  <si>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</si>
  <si>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</si>
  <si>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</si>
  <si>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</si>
  <si>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</si>
  <si>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</si>
  <si>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</si>
  <si>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</si>
  <si>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</si>
  <si>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</si>
  <si>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</si>
  <si>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</si>
  <si>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</si>
  <si>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</si>
  <si>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</si>
  <si>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</si>
  <si>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</si>
  <si>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</si>
  <si>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</si>
  <si>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</si>
  <si>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</si>
  <si>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</si>
  <si>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</si>
  <si>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</si>
  <si>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</si>
  <si>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</si>
  <si>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</si>
  <si>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</si>
  <si>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</si>
  <si>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</si>
  <si>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</si>
  <si>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</si>
  <si>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</si>
  <si>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</si>
  <si>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</si>
  <si>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</si>
  <si>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</si>
  <si>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</si>
  <si>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</si>
  <si>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</si>
  <si>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</si>
  <si>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</si>
  <si>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</si>
  <si>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</si>
  <si>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</si>
  <si>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</si>
  <si>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</si>
  <si>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</si>
  <si>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</si>
  <si>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</si>
  <si>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</si>
  <si>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</si>
  <si>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</si>
  <si>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</si>
  <si>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</si>
  <si>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</si>
  <si>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</si>
  <si>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</si>
  <si>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</si>
  <si>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</si>
  <si>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</si>
  <si>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</si>
  <si>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</si>
  <si>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</si>
  <si>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</si>
  <si>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</si>
  <si>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</si>
  <si>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</si>
  <si>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</si>
  <si>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</si>
  <si>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</si>
  <si>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</si>
  <si>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</si>
  <si>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</si>
  <si>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</si>
  <si>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</si>
  <si>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</si>
  <si>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</si>
  <si>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</si>
  <si>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</si>
  <si>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</si>
  <si>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</si>
  <si>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</si>
  <si>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</si>
  <si>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</si>
  <si>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</si>
  <si>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</si>
  <si>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</si>
  <si>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</si>
  <si>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</si>
  <si>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</si>
  <si>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</si>
  <si>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</si>
  <si>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</si>
  <si>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</si>
  <si>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</si>
  <si>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</si>
  <si>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</si>
  <si>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</si>
  <si>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</si>
  <si>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</si>
  <si>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</si>
  <si>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</si>
  <si>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</si>
  <si>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</si>
  <si>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</si>
  <si>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</si>
  <si>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</si>
  <si>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</si>
  <si>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</si>
  <si>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</si>
  <si>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</si>
  <si>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</si>
  <si>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</si>
  <si>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</si>
  <si>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</si>
  <si>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</si>
  <si>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</si>
  <si>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</si>
  <si>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</si>
  <si>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</si>
  <si>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</si>
  <si>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</si>
  <si>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</si>
  <si>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</si>
  <si>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</si>
  <si>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</si>
  <si>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</si>
  <si>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</si>
  <si>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</si>
  <si>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</si>
  <si>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</si>
  <si>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</si>
  <si>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</si>
  <si>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</si>
  <si>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</si>
  <si>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</si>
  <si>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</si>
  <si>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</si>
  <si>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</si>
  <si>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</si>
  <si>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</si>
  <si>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</si>
  <si>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</si>
  <si>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</si>
  <si>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</si>
  <si>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</si>
  <si>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</si>
  <si>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</si>
  <si>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</si>
  <si>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</si>
  <si>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</si>
  <si>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</si>
  <si>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</si>
  <si>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</si>
  <si>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</si>
  <si>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</si>
  <si>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</si>
  <si>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</si>
  <si>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</si>
  <si>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</si>
  <si>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</si>
  <si>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</si>
  <si>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</si>
  <si>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</si>
  <si>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</si>
  <si>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</si>
  <si>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</si>
  <si>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</si>
  <si>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</si>
  <si>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</si>
  <si>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</si>
  <si>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</si>
  <si>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</si>
  <si>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</si>
  <si>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</si>
  <si>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</si>
  <si>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</si>
  <si>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</si>
  <si>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</si>
  <si>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</si>
  <si>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</si>
  <si>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</si>
  <si>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</si>
  <si>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</si>
  <si>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</si>
  <si>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</si>
  <si>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</si>
  <si>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</si>
  <si>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</si>
  <si>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</si>
  <si>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</si>
  <si>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</si>
  <si>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</si>
  <si>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</si>
  <si>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</si>
  <si>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</si>
  <si>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</si>
  <si>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</si>
  <si>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</si>
  <si>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</si>
  <si>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</si>
  <si>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</si>
  <si>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</si>
  <si>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</si>
  <si>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</si>
  <si>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</si>
  <si>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</si>
  <si>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</si>
  <si>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</si>
  <si>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</si>
  <si>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</si>
  <si>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</si>
  <si>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</si>
  <si>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</si>
  <si>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</si>
  <si>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</si>
  <si>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</si>
  <si>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</si>
  <si>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</si>
  <si>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</si>
  <si>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</si>
  <si>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</si>
  <si>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</si>
  <si>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</si>
  <si>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</si>
  <si>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</si>
  <si>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</si>
  <si>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</si>
  <si>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</si>
  <si>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</si>
  <si>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</si>
  <si>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</si>
  <si>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</si>
  <si>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</si>
  <si>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</si>
  <si>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</si>
  <si>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</si>
  <si>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</si>
  <si>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</si>
  <si>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</si>
  <si>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</si>
  <si>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</si>
  <si>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</si>
  <si>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</si>
  <si>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</si>
  <si>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</si>
  <si>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</si>
  <si>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</si>
  <si>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</si>
  <si>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</si>
  <si>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</si>
  <si>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</si>
  <si>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</si>
  <si>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</si>
  <si>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</si>
  <si>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</si>
  <si>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</si>
  <si>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</si>
  <si>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</si>
  <si>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</si>
  <si>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</si>
  <si>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</si>
  <si>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</si>
  <si>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</si>
  <si>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</si>
  <si>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</si>
  <si>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</si>
  <si>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</si>
  <si>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</si>
  <si>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</si>
  <si>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</si>
  <si>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</si>
  <si>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</si>
  <si>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</si>
  <si>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</si>
  <si>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</si>
  <si>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</si>
  <si>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</si>
  <si>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</si>
  <si>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</si>
  <si>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</si>
  <si>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</si>
  <si>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</si>
  <si>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</si>
  <si>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</si>
  <si>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</si>
  <si>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</si>
  <si>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</si>
  <si>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</si>
  <si>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</si>
  <si>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</si>
  <si>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</si>
  <si>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</si>
  <si>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</si>
  <si>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</si>
  <si>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</si>
  <si>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</si>
  <si>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</si>
  <si>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</si>
  <si>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</si>
  <si>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</si>
  <si>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</si>
  <si>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</si>
  <si>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</si>
  <si>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</si>
  <si>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</si>
  <si>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</si>
  <si>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</si>
  <si>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</si>
  <si>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</si>
  <si>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</si>
  <si>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</si>
  <si>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</si>
  <si>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</si>
  <si>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</si>
  <si>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</si>
  <si>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</si>
  <si>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</si>
  <si>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</si>
  <si>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</si>
  <si>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</si>
  <si>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</si>
  <si>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</si>
  <si>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</si>
  <si>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</si>
  <si>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</si>
  <si>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</si>
  <si>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</si>
  <si>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</si>
  <si>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</si>
  <si>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</si>
  <si>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</si>
  <si>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</si>
  <si>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</si>
  <si>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</si>
  <si>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</si>
  <si>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</si>
  <si>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</si>
  <si>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</si>
  <si>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</si>
  <si>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</si>
  <si>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</si>
  <si>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</si>
  <si>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</si>
  <si>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</si>
  <si>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</si>
  <si>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</si>
  <si>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</si>
  <si>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</si>
  <si>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</si>
  <si>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</si>
  <si>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</si>
  <si>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</si>
  <si>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</si>
  <si>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</si>
  <si>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</si>
  <si>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</si>
  <si>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</si>
  <si>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</si>
  <si>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</si>
  <si>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</si>
  <si>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</si>
  <si>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</si>
  <si>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</si>
  <si>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</si>
  <si>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</si>
  <si>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</si>
  <si>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</si>
  <si>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</si>
  <si>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</si>
  <si>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</si>
  <si>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</si>
  <si>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</si>
  <si>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</si>
  <si>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</si>
  <si>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</si>
  <si>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</si>
  <si>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</si>
  <si>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</si>
  <si>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</si>
  <si>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</si>
  <si>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</si>
  <si>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</si>
  <si>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</si>
  <si>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</si>
  <si>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</si>
  <si>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</si>
  <si>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</si>
  <si>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</si>
  <si>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</si>
  <si>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</si>
  <si>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</si>
  <si>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</si>
  <si>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</si>
  <si>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</si>
  <si>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</si>
  <si>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</si>
  <si>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</si>
  <si>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</si>
  <si>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</si>
  <si>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</si>
  <si>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</si>
  <si>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</si>
  <si>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</si>
  <si>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</si>
  <si>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</si>
  <si>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</si>
  <si>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</si>
  <si>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</si>
  <si>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</si>
  <si>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</si>
  <si>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</si>
  <si>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</si>
  <si>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</si>
  <si>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</si>
  <si>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</si>
  <si>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</si>
  <si>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</si>
  <si>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</si>
  <si>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</si>
  <si>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</si>
  <si>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</si>
  <si>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</si>
  <si>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</si>
  <si>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</si>
  <si>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</si>
  <si>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</si>
  <si>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</si>
  <si>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</si>
  <si>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</si>
  <si>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</si>
  <si>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</si>
  <si>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</si>
  <si>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WC</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</si>
  <si>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</si>
  <si>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</si>
  <si>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</si>
  <si>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</si>
  <si>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</si>
  <si>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</si>
  <si>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</si>
  <si>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</si>
  <si>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</si>
  <si>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</si>
  <si>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</si>
  <si>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</si>
  <si>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</si>
  <si>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</si>
  <si>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</si>
  <si>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</si>
  <si>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</si>
  <si>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</si>
  <si>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</si>
  <si>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</si>
  <si>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</si>
  <si>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</si>
  <si>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</si>
  <si>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</si>
  <si>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</si>
  <si>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</si>
  <si>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</si>
  <si>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</si>
  <si>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</si>
  <si>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</si>
  <si>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</si>
  <si>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</si>
  <si>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</si>
  <si>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</si>
  <si>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</si>
  <si>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</si>
  <si>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</si>
  <si>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</si>
  <si>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</si>
  <si>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</si>
  <si>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</si>
  <si>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</si>
  <si>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</si>
  <si>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</si>
  <si>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</si>
  <si>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</si>
  <si>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PIECEPCIT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</si>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</sst>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56">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61">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0" borderId="0" xfId="0" applyAlignment="1">
      <alignment horizont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Border="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0" fontId="0" fillId="0" borderId="0" xfId="0" applyAlignment="1">
      <alignment horizontal="center"/>
    </xf>
    <xf numFmtId="1" fontId="0" fillId="3" borderId="0" xfId="3" applyNumberFormat="1" applyFont="1" applyFill="1" applyBorder="1" applyAlignment="1">
      <alignment horizontal="center"/>
    </xf>
    <xf numFmtId="1" fontId="0" fillId="3" borderId="0" xfId="0" applyNumberFormat="1" applyFill="1" applyBorder="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Border="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0" xfId="0" applyNumberForma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Border="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pplyProtection="1">
      <alignment horizontal="center" vertical="center"/>
    </xf>
    <xf numFmtId="164" fontId="33" fillId="12" borderId="46" xfId="0" applyNumberFormat="1" applyFont="1" applyFill="1" applyBorder="1" applyAlignment="1" applyProtection="1">
      <alignment horizontal="center" vertical="center"/>
    </xf>
    <xf numFmtId="164" fontId="33" fillId="12" borderId="47" xfId="0" applyNumberFormat="1" applyFont="1" applyFill="1" applyBorder="1" applyAlignment="1" applyProtection="1">
      <alignment horizontal="center" vertical="center"/>
    </xf>
    <xf numFmtId="164" fontId="33" fillId="12" borderId="10" xfId="0" applyNumberFormat="1" applyFont="1" applyFill="1" applyBorder="1" applyAlignment="1" applyProtection="1">
      <alignment horizontal="center" vertical="center"/>
    </xf>
    <xf numFmtId="164" fontId="33" fillId="12" borderId="1" xfId="0" applyNumberFormat="1" applyFont="1" applyFill="1" applyBorder="1" applyAlignment="1" applyProtection="1">
      <alignment horizontal="center" vertical="center"/>
    </xf>
    <xf numFmtId="164" fontId="33" fillId="12" borderId="11" xfId="0" applyNumberFormat="1" applyFont="1" applyFill="1" applyBorder="1" applyAlignment="1" applyProtection="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calculations!$H$48:$H$59</c:f>
              <c:numCache>
                <c:formatCode>0%</c:formatCode>
                <c:ptCount val="12"/>
                <c:pt idx="0">
                  <c:v>0.69241192411924124</c:v>
                </c:pt>
                <c:pt idx="1">
                  <c:v>0.80030721966205842</c:v>
                </c:pt>
                <c:pt idx="2">
                  <c:v>0.79817905918057663</c:v>
                </c:pt>
                <c:pt idx="3">
                  <c:v>0.79673590504451042</c:v>
                </c:pt>
                <c:pt idx="4">
                  <c:v>0.7803379416282642</c:v>
                </c:pt>
                <c:pt idx="5">
                  <c:v>0.78683385579937304</c:v>
                </c:pt>
                <c:pt idx="6">
                  <c:v>0.73667711598746077</c:v>
                </c:pt>
                <c:pt idx="7">
                  <c:v>0.74146341463414633</c:v>
                </c:pt>
                <c:pt idx="8">
                  <c:v>0.73856209150326801</c:v>
                </c:pt>
                <c:pt idx="9">
                  <c:v>0.80504201680672272</c:v>
                </c:pt>
                <c:pt idx="10">
                  <c:v>0.6793557833089312</c:v>
                </c:pt>
                <c:pt idx="11">
                  <c:v>0.6528803545051699</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(calculations!$P$48:$P$59,calculations!$H$60)</c:f>
              <c:numCache>
                <c:formatCode>General</c:formatCode>
                <c:ptCount val="13"/>
                <c:pt idx="12" formatCode="0%">
                  <c:v>0.74932958753671297</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numCache>
            </c:numRef>
          </c:cat>
          <c:val>
            <c:numRef>
              <c:f>calculations!$AF$48:$AF$59</c:f>
              <c:numCache>
                <c:formatCode>_(* #,##0.0_);_(* \(#,##0.0\);_(* "-"??_);_(@_)</c:formatCode>
                <c:ptCount val="12"/>
                <c:pt idx="0">
                  <c:v>441</c:v>
                </c:pt>
                <c:pt idx="1">
                  <c:v>456</c:v>
                </c:pt>
                <c:pt idx="2">
                  <c:v>455</c:v>
                </c:pt>
                <c:pt idx="3">
                  <c:v>482</c:v>
                </c:pt>
                <c:pt idx="4">
                  <c:v>462</c:v>
                </c:pt>
                <c:pt idx="5">
                  <c:v>478</c:v>
                </c:pt>
                <c:pt idx="6">
                  <c:v>450</c:v>
                </c:pt>
                <c:pt idx="7">
                  <c:v>425</c:v>
                </c:pt>
                <c:pt idx="8">
                  <c:v>382</c:v>
                </c:pt>
                <c:pt idx="9">
                  <c:v>435</c:v>
                </c:pt>
                <c:pt idx="10">
                  <c:v>436</c:v>
                </c:pt>
                <c:pt idx="11">
                  <c:v>411</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numCache>
            </c:numRef>
          </c:cat>
          <c:val>
            <c:numRef>
              <c:f>calculations!$AE$48:$AE$59</c:f>
              <c:numCache>
                <c:formatCode>_(* #,##0.0_);_(* \(#,##0.0\);_(* "-"??_);_(@_)</c:formatCode>
                <c:ptCount val="12"/>
                <c:pt idx="0">
                  <c:v>70</c:v>
                </c:pt>
                <c:pt idx="1">
                  <c:v>66</c:v>
                </c:pt>
                <c:pt idx="2">
                  <c:v>71</c:v>
                </c:pt>
                <c:pt idx="3">
                  <c:v>55</c:v>
                </c:pt>
                <c:pt idx="4">
                  <c:v>46</c:v>
                </c:pt>
                <c:pt idx="5">
                  <c:v>24</c:v>
                </c:pt>
                <c:pt idx="6">
                  <c:v>20</c:v>
                </c:pt>
                <c:pt idx="7">
                  <c:v>30</c:v>
                </c:pt>
                <c:pt idx="8">
                  <c:v>70</c:v>
                </c:pt>
                <c:pt idx="9">
                  <c:v>44</c:v>
                </c:pt>
                <c:pt idx="10">
                  <c:v>28</c:v>
                </c:pt>
                <c:pt idx="11">
                  <c:v>31</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779-4B4C-AB0A-D03E27DD4EE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779-4B4C-AB0A-D03E27DD4EE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779-4B4C-AB0A-D03E27DD4EE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0779-4B4C-AB0A-D03E27DD4EE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0779-4B4C-AB0A-D03E27DD4E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0779-4B4C-AB0A-D03E27DD4EEF}"/>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0779-4B4C-AB0A-D03E27DD4EEF}"/>
              </c:ext>
            </c:extLst>
          </c:dPt>
          <c:cat>
            <c:strRef>
              <c:f>'graphs data'!$F$104:$F$139</c:f>
              <c:strCache>
                <c:ptCount val="30"/>
                <c:pt idx="0">
                  <c:v>All</c:v>
                </c:pt>
                <c:pt idx="1">
                  <c:v>FFT</c:v>
                </c:pt>
                <c:pt idx="2">
                  <c:v>TIP</c:v>
                </c:pt>
                <c:pt idx="3">
                  <c:v>MST</c:v>
                </c:pt>
                <c:pt idx="4">
                  <c:v>TST</c:v>
                </c:pt>
                <c:pt idx="5">
                  <c:v>CPP-FV</c:v>
                </c:pt>
                <c:pt idx="6">
                  <c:v>PCIT</c:v>
                </c:pt>
                <c:pt idx="7">
                  <c:v>TF-CBT</c:v>
                </c:pt>
                <c:pt idx="8">
                  <c:v>SFCR</c:v>
                </c:pt>
                <c:pt idx="9">
                  <c:v>*MST-PSB</c:v>
                </c:pt>
                <c:pt idx="10">
                  <c:v>*A-CRA</c:v>
                </c:pt>
                <c:pt idx="13">
                  <c:v>PCIT</c:v>
                </c:pt>
                <c:pt idx="14">
                  <c:v>CC</c:v>
                </c:pt>
                <c:pt idx="15">
                  <c:v>MC</c:v>
                </c:pt>
                <c:pt idx="16">
                  <c:v>Med</c:v>
                </c:pt>
                <c:pt idx="17">
                  <c:v>PIECE</c:v>
                </c:pt>
                <c:pt idx="25">
                  <c:v>PCIT</c:v>
                </c:pt>
                <c:pt idx="26">
                  <c:v>PIECE</c:v>
                </c:pt>
                <c:pt idx="27">
                  <c:v>Med</c:v>
                </c:pt>
                <c:pt idx="28">
                  <c:v>CC</c:v>
                </c:pt>
                <c:pt idx="29">
                  <c:v>MC</c:v>
                </c:pt>
              </c:strCache>
            </c:strRef>
          </c:cat>
          <c:val>
            <c:numRef>
              <c:f>'graphs data'!$G$104:$G$114</c:f>
              <c:numCache>
                <c:formatCode>0%</c:formatCode>
                <c:ptCount val="11"/>
                <c:pt idx="0">
                  <c:v>0.7803379416282642</c:v>
                </c:pt>
                <c:pt idx="1">
                  <c:v>0.96666966666666665</c:v>
                </c:pt>
                <c:pt idx="2">
                  <c:v>0.92487946632124352</c:v>
                </c:pt>
                <c:pt idx="3">
                  <c:v>0.80000400000000005</c:v>
                </c:pt>
                <c:pt idx="4">
                  <c:v>0.77778777777777774</c:v>
                </c:pt>
                <c:pt idx="5">
                  <c:v>0.72916866666666658</c:v>
                </c:pt>
                <c:pt idx="6">
                  <c:v>0.54839309677419346</c:v>
                </c:pt>
                <c:pt idx="7">
                  <c:v>0.31959562886597936</c:v>
                </c:pt>
                <c:pt idx="8">
                  <c:v>6.9999999999999999E-6</c:v>
                </c:pt>
                <c:pt idx="9">
                  <c:v>5.0000000000000004E-6</c:v>
                </c:pt>
                <c:pt idx="10">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E8DD-4454-AF9E-8EDDAE9CEC7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E8DD-4454-AF9E-8EDDAE9CEC7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E8DD-4454-AF9E-8EDDAE9CEC7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E8DD-4454-AF9E-8EDDAE9CEC7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E8DD-4454-AF9E-8EDDAE9CEC7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E8DD-4454-AF9E-8EDDAE9CEC73}"/>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E8DD-4454-AF9E-8EDDAE9CEC73}"/>
              </c:ext>
            </c:extLst>
          </c:dPt>
          <c:cat>
            <c:strRef>
              <c:f>'graphs data'!$N$104:$N$114</c:f>
              <c:strCache>
                <c:ptCount val="11"/>
                <c:pt idx="0">
                  <c:v>All</c:v>
                </c:pt>
                <c:pt idx="1">
                  <c:v>CPP-FV</c:v>
                </c:pt>
                <c:pt idx="2">
                  <c:v>TST</c:v>
                </c:pt>
                <c:pt idx="3">
                  <c:v>PCIT</c:v>
                </c:pt>
                <c:pt idx="4">
                  <c:v>TF-CBT</c:v>
                </c:pt>
                <c:pt idx="5">
                  <c:v>FFT</c:v>
                </c:pt>
                <c:pt idx="6">
                  <c:v>TIP</c:v>
                </c:pt>
                <c:pt idx="7">
                  <c:v>MST</c:v>
                </c:pt>
                <c:pt idx="8">
                  <c:v>SFCR</c:v>
                </c:pt>
                <c:pt idx="9">
                  <c:v>*MST-PSB</c:v>
                </c:pt>
                <c:pt idx="10">
                  <c:v>*A-CRA</c:v>
                </c:pt>
              </c:strCache>
            </c:strRef>
          </c:cat>
          <c:val>
            <c:numRef>
              <c:f>'graphs data'!$O$104:$O$114</c:f>
              <c:numCache>
                <c:formatCode>0%</c:formatCode>
                <c:ptCount val="11"/>
                <c:pt idx="0">
                  <c:v>0.92655367231638419</c:v>
                </c:pt>
                <c:pt idx="1">
                  <c:v>1.3076943076923078</c:v>
                </c:pt>
                <c:pt idx="2">
                  <c:v>1.20001</c:v>
                </c:pt>
                <c:pt idx="3">
                  <c:v>1.1579007368421053</c:v>
                </c:pt>
                <c:pt idx="4">
                  <c:v>0.97143657142857143</c:v>
                </c:pt>
                <c:pt idx="5">
                  <c:v>0.83333633333333335</c:v>
                </c:pt>
                <c:pt idx="6">
                  <c:v>0.81610095402298855</c:v>
                </c:pt>
                <c:pt idx="7">
                  <c:v>0.66667066666666663</c:v>
                </c:pt>
                <c:pt idx="8">
                  <c:v>6.9999999999999999E-6</c:v>
                </c:pt>
                <c:pt idx="9">
                  <c:v>5.0000000000000004E-6</c:v>
                </c:pt>
                <c:pt idx="10">
                  <c:v>9.9999999999999995E-7</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BEE-4D66-BC42-0DCF4874961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BEE-4D66-BC42-0DCF4874961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BEE-4D66-BC42-0DCF4874961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FBEE-4D66-BC42-0DCF4874961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FBEE-4D66-BC42-0DCF4874961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FBEE-4D66-BC42-0DCF48749610}"/>
              </c:ext>
            </c:extLst>
          </c:dPt>
          <c:cat>
            <c:strRef>
              <c:f>'graphs data'!$V$104:$V$114</c:f>
              <c:strCache>
                <c:ptCount val="11"/>
                <c:pt idx="0">
                  <c:v>All</c:v>
                </c:pt>
                <c:pt idx="1">
                  <c:v>MST</c:v>
                </c:pt>
                <c:pt idx="2">
                  <c:v>TF-CBT</c:v>
                </c:pt>
                <c:pt idx="3">
                  <c:v>FFT</c:v>
                </c:pt>
                <c:pt idx="4">
                  <c:v>PCIT</c:v>
                </c:pt>
                <c:pt idx="5">
                  <c:v>TIP</c:v>
                </c:pt>
                <c:pt idx="6">
                  <c:v>TST</c:v>
                </c:pt>
                <c:pt idx="7">
                  <c:v>SFCR</c:v>
                </c:pt>
                <c:pt idx="8">
                  <c:v>*MST-PSB</c:v>
                </c:pt>
                <c:pt idx="9">
                  <c:v>CPP-FV</c:v>
                </c:pt>
                <c:pt idx="10">
                  <c:v>*A-CRA</c:v>
                </c:pt>
              </c:strCache>
            </c:strRef>
          </c:cat>
          <c:val>
            <c:numRef>
              <c:f>'graphs data'!$W$104:$W$114</c:f>
              <c:numCache>
                <c:formatCode>0%</c:formatCode>
                <c:ptCount val="11"/>
                <c:pt idx="0">
                  <c:v>0.47727272727272729</c:v>
                </c:pt>
                <c:pt idx="1">
                  <c:v>1.0000039999999999</c:v>
                </c:pt>
                <c:pt idx="2">
                  <c:v>0.66667466666666664</c:v>
                </c:pt>
                <c:pt idx="3">
                  <c:v>0.62500299999999998</c:v>
                </c:pt>
                <c:pt idx="4">
                  <c:v>0.33333933333333332</c:v>
                </c:pt>
                <c:pt idx="5">
                  <c:v>0.29167566666666667</c:v>
                </c:pt>
                <c:pt idx="6">
                  <c:v>1.0000000000000001E-5</c:v>
                </c:pt>
                <c:pt idx="7">
                  <c:v>6.9999999999999999E-6</c:v>
                </c:pt>
                <c:pt idx="8">
                  <c:v>5.0000000000000004E-6</c:v>
                </c:pt>
                <c:pt idx="9">
                  <c:v>1.9999999999999999E-6</c:v>
                </c:pt>
                <c:pt idx="10">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820-4494-A0D8-96ECF684801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820-4494-A0D8-96ECF684801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820-4494-A0D8-96ECF684801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D820-4494-A0D8-96ECF6848014}"/>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820-4494-A0D8-96ECF6848014}"/>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820-4494-A0D8-96ECF684801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820-4494-A0D8-96ECF6848014}"/>
              </c:ext>
            </c:extLst>
          </c:dPt>
          <c:cat>
            <c:strRef>
              <c:f>'graphs data'!$F$129:$F$139</c:f>
              <c:strCache>
                <c:ptCount val="5"/>
                <c:pt idx="0">
                  <c:v>PCIT</c:v>
                </c:pt>
                <c:pt idx="1">
                  <c:v>PIECE</c:v>
                </c:pt>
                <c:pt idx="2">
                  <c:v>Med</c:v>
                </c:pt>
                <c:pt idx="3">
                  <c:v>CC</c:v>
                </c:pt>
                <c:pt idx="4">
                  <c:v>MC</c:v>
                </c:pt>
              </c:strCache>
            </c:strRef>
          </c:cat>
          <c:val>
            <c:numRef>
              <c:f>'graphs data'!$G$129:$G$139</c:f>
              <c:numCache>
                <c:formatCode>0%</c:formatCode>
                <c:ptCount val="11"/>
                <c:pt idx="0">
                  <c:v>0.54838709677419351</c:v>
                </c:pt>
                <c:pt idx="1">
                  <c:v>0.82353341176470585</c:v>
                </c:pt>
                <c:pt idx="2">
                  <c:v>0.50000299999999998</c:v>
                </c:pt>
                <c:pt idx="3">
                  <c:v>0.44444544444444439</c:v>
                </c:pt>
                <c:pt idx="4">
                  <c:v>0.42857342857142855</c:v>
                </c:pt>
                <c:pt idx="5">
                  <c:v>0</c:v>
                </c:pt>
                <c:pt idx="6">
                  <c:v>0</c:v>
                </c:pt>
                <c:pt idx="7">
                  <c:v>0</c:v>
                </c:pt>
                <c:pt idx="8">
                  <c:v>0</c:v>
                </c:pt>
                <c:pt idx="9">
                  <c:v>0</c:v>
                </c:pt>
                <c:pt idx="10">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518-4284-82CC-6CA8C836FA9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518-4284-82CC-6CA8C836FA9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6518-4284-82CC-6CA8C836FA9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6518-4284-82CC-6CA8C836FA9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6518-4284-82CC-6CA8C836FA9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518-4284-82CC-6CA8C836FA92}"/>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6518-4284-82CC-6CA8C836FA92}"/>
              </c:ext>
            </c:extLst>
          </c:dPt>
          <c:cat>
            <c:strRef>
              <c:f>'graphs data'!$N$129:$N$139</c:f>
              <c:strCache>
                <c:ptCount val="5"/>
                <c:pt idx="0">
                  <c:v>PCIT</c:v>
                </c:pt>
                <c:pt idx="1">
                  <c:v>PIECE</c:v>
                </c:pt>
                <c:pt idx="2">
                  <c:v>MC</c:v>
                </c:pt>
                <c:pt idx="3">
                  <c:v>Med</c:v>
                </c:pt>
                <c:pt idx="4">
                  <c:v>CC</c:v>
                </c:pt>
              </c:strCache>
            </c:strRef>
          </c:cat>
          <c:val>
            <c:numRef>
              <c:f>'graphs data'!$O$129:$O$139</c:f>
              <c:numCache>
                <c:formatCode>0%</c:formatCode>
                <c:ptCount val="11"/>
                <c:pt idx="0">
                  <c:v>1.1578947368421053</c:v>
                </c:pt>
                <c:pt idx="1">
                  <c:v>2.0000040000000001</c:v>
                </c:pt>
                <c:pt idx="2">
                  <c:v>1.1111131111111112</c:v>
                </c:pt>
                <c:pt idx="3">
                  <c:v>1.000003</c:v>
                </c:pt>
                <c:pt idx="4">
                  <c:v>0.75000100000000003</c:v>
                </c:pt>
                <c:pt idx="5">
                  <c:v>0</c:v>
                </c:pt>
                <c:pt idx="6">
                  <c:v>0</c:v>
                </c:pt>
                <c:pt idx="7">
                  <c:v>0</c:v>
                </c:pt>
                <c:pt idx="8">
                  <c:v>0</c:v>
                </c:pt>
                <c:pt idx="9">
                  <c:v>0</c:v>
                </c:pt>
                <c:pt idx="10">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79-42C7-A965-C1583EBE646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79-42C7-A965-C1583EBE646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79-42C7-A965-C1583EBE646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5379-42C7-A965-C1583EBE646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5379-42C7-A965-C1583EBE64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5379-42C7-A965-C1583EBE6460}"/>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5379-42C7-A965-C1583EBE6460}"/>
              </c:ext>
            </c:extLst>
          </c:dPt>
          <c:cat>
            <c:strRef>
              <c:f>'graphs data'!$V$129:$V$139</c:f>
              <c:strCache>
                <c:ptCount val="5"/>
                <c:pt idx="0">
                  <c:v>PCIT</c:v>
                </c:pt>
                <c:pt idx="1">
                  <c:v>MC</c:v>
                </c:pt>
                <c:pt idx="2">
                  <c:v>PIECE</c:v>
                </c:pt>
                <c:pt idx="3">
                  <c:v>Med</c:v>
                </c:pt>
                <c:pt idx="4">
                  <c:v>CC</c:v>
                </c:pt>
              </c:strCache>
            </c:strRef>
          </c:cat>
          <c:val>
            <c:numRef>
              <c:f>'graphs data'!$W$129:$W$139</c:f>
              <c:numCache>
                <c:formatCode>0%</c:formatCode>
                <c:ptCount val="11"/>
                <c:pt idx="0">
                  <c:v>0.33333333333333331</c:v>
                </c:pt>
                <c:pt idx="1">
                  <c:v>0.33333533333333332</c:v>
                </c:pt>
                <c:pt idx="2">
                  <c:v>3.9999999999999998E-6</c:v>
                </c:pt>
                <c:pt idx="3">
                  <c:v>3.0000000000000001E-6</c:v>
                </c:pt>
                <c:pt idx="4">
                  <c:v>9.9999999999999995E-7</c:v>
                </c:pt>
                <c:pt idx="5">
                  <c:v>0</c:v>
                </c:pt>
                <c:pt idx="6">
                  <c:v>0</c:v>
                </c:pt>
                <c:pt idx="7">
                  <c:v>0</c:v>
                </c:pt>
                <c:pt idx="8">
                  <c:v>0</c:v>
                </c:pt>
                <c:pt idx="9">
                  <c:v>0</c:v>
                </c:pt>
                <c:pt idx="10">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calculations!$E$48:$E$59</c:f>
              <c:numCache>
                <c:formatCode>0%</c:formatCode>
                <c:ptCount val="12"/>
                <c:pt idx="0">
                  <c:v>0.93333333333333335</c:v>
                </c:pt>
                <c:pt idx="1">
                  <c:v>0.93220338983050843</c:v>
                </c:pt>
                <c:pt idx="2">
                  <c:v>0.94350282485875703</c:v>
                </c:pt>
                <c:pt idx="3">
                  <c:v>0.94535519125683065</c:v>
                </c:pt>
                <c:pt idx="4">
                  <c:v>0.92655367231638419</c:v>
                </c:pt>
                <c:pt idx="5">
                  <c:v>0.90960451977401124</c:v>
                </c:pt>
                <c:pt idx="6">
                  <c:v>0.90960451977401124</c:v>
                </c:pt>
                <c:pt idx="7">
                  <c:v>0.86096256684491979</c:v>
                </c:pt>
                <c:pt idx="8">
                  <c:v>0.85561497326203206</c:v>
                </c:pt>
                <c:pt idx="9">
                  <c:v>0.83422459893048129</c:v>
                </c:pt>
                <c:pt idx="10">
                  <c:v>0.93296089385474856</c:v>
                </c:pt>
                <c:pt idx="11">
                  <c:v>0.92178770949720668</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(calculations!$P$48:$P$59,calculations!$E$60)</c:f>
              <c:numCache>
                <c:formatCode>General</c:formatCode>
                <c:ptCount val="13"/>
                <c:pt idx="12" formatCode="0%">
                  <c:v>0.90834097158570104</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calculations!$J$48:$J$59</c:f>
              <c:numCache>
                <c:formatCode>0%</c:formatCode>
                <c:ptCount val="12"/>
                <c:pt idx="0">
                  <c:v>0.91563275434243174</c:v>
                </c:pt>
                <c:pt idx="1">
                  <c:v>0.89546079779917465</c:v>
                </c:pt>
                <c:pt idx="2">
                  <c:v>0.90646492434662995</c:v>
                </c:pt>
                <c:pt idx="3">
                  <c:v>0.90713324360699865</c:v>
                </c:pt>
                <c:pt idx="4">
                  <c:v>0.89423076923076927</c:v>
                </c:pt>
                <c:pt idx="5">
                  <c:v>0.87637362637362637</c:v>
                </c:pt>
                <c:pt idx="6">
                  <c:v>0.87637362637362637</c:v>
                </c:pt>
                <c:pt idx="7">
                  <c:v>0.81134564643799467</c:v>
                </c:pt>
                <c:pt idx="8">
                  <c:v>0.80738786279683372</c:v>
                </c:pt>
                <c:pt idx="9">
                  <c:v>0.78496042216358841</c:v>
                </c:pt>
                <c:pt idx="10">
                  <c:v>0.95524475524475527</c:v>
                </c:pt>
                <c:pt idx="11">
                  <c:v>0.94685314685314681</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(calculations!$P$48:$P$59,calculations!$J$60)</c:f>
              <c:numCache>
                <c:formatCode>General</c:formatCode>
                <c:ptCount val="13"/>
                <c:pt idx="12" formatCode="0%">
                  <c:v>0.88077831515015192</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calculations!$M$48:$M$59</c:f>
              <c:numCache>
                <c:formatCode>0%</c:formatCode>
                <c:ptCount val="12"/>
                <c:pt idx="0">
                  <c:v>0.82051282051282048</c:v>
                </c:pt>
                <c:pt idx="1">
                  <c:v>0.69767441860465118</c:v>
                </c:pt>
                <c:pt idx="2">
                  <c:v>0.4098360655737705</c:v>
                </c:pt>
                <c:pt idx="3">
                  <c:v>0.3</c:v>
                </c:pt>
                <c:pt idx="4">
                  <c:v>0.47727272727272729</c:v>
                </c:pt>
                <c:pt idx="5">
                  <c:v>0.70833333333333337</c:v>
                </c:pt>
                <c:pt idx="6">
                  <c:v>0.75</c:v>
                </c:pt>
                <c:pt idx="7">
                  <c:v>0.48888888888888887</c:v>
                </c:pt>
                <c:pt idx="8">
                  <c:v>0.58333333333333337</c:v>
                </c:pt>
                <c:pt idx="9">
                  <c:v>0.73529411764705888</c:v>
                </c:pt>
                <c:pt idx="10">
                  <c:v>0.52777777777777779</c:v>
                </c:pt>
                <c:pt idx="11">
                  <c:v>0.48837209302325579</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(calculations!$P$48:$P$59,calculations!$M$60)</c:f>
              <c:numCache>
                <c:formatCode>General</c:formatCode>
                <c:ptCount val="13"/>
                <c:pt idx="12" formatCode="0%">
                  <c:v>0.56886227544910184</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numCache>
            </c:numRef>
          </c:cat>
          <c:val>
            <c:numRef>
              <c:f>calculations!$O$48:$O$59</c:f>
              <c:numCache>
                <c:formatCode>_(* #,##0.0_);_(* \(#,##0.0\);_(* "-"??_);_(@_)</c:formatCode>
                <c:ptCount val="12"/>
                <c:pt idx="0">
                  <c:v>441</c:v>
                </c:pt>
                <c:pt idx="1">
                  <c:v>456</c:v>
                </c:pt>
                <c:pt idx="2">
                  <c:v>455</c:v>
                </c:pt>
                <c:pt idx="3">
                  <c:v>482</c:v>
                </c:pt>
                <c:pt idx="4">
                  <c:v>462</c:v>
                </c:pt>
                <c:pt idx="5">
                  <c:v>478</c:v>
                </c:pt>
                <c:pt idx="6">
                  <c:v>450</c:v>
                </c:pt>
                <c:pt idx="7">
                  <c:v>425</c:v>
                </c:pt>
                <c:pt idx="8">
                  <c:v>382</c:v>
                </c:pt>
                <c:pt idx="9">
                  <c:v>435</c:v>
                </c:pt>
                <c:pt idx="10">
                  <c:v>436</c:v>
                </c:pt>
                <c:pt idx="11">
                  <c:v>411</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numCache>
            </c:numRef>
          </c:cat>
          <c:val>
            <c:numRef>
              <c:f>calculations!$N$48:$N$59</c:f>
              <c:numCache>
                <c:formatCode>_(* #,##0.0_);_(* \(#,##0.0\);_(* "-"??_);_(@_)</c:formatCode>
                <c:ptCount val="12"/>
                <c:pt idx="0">
                  <c:v>70</c:v>
                </c:pt>
                <c:pt idx="1">
                  <c:v>66</c:v>
                </c:pt>
                <c:pt idx="2">
                  <c:v>71</c:v>
                </c:pt>
                <c:pt idx="3">
                  <c:v>55</c:v>
                </c:pt>
                <c:pt idx="4">
                  <c:v>46</c:v>
                </c:pt>
                <c:pt idx="5">
                  <c:v>24</c:v>
                </c:pt>
                <c:pt idx="6">
                  <c:v>20</c:v>
                </c:pt>
                <c:pt idx="7">
                  <c:v>30</c:v>
                </c:pt>
                <c:pt idx="8">
                  <c:v>70</c:v>
                </c:pt>
                <c:pt idx="9">
                  <c:v>44</c:v>
                </c:pt>
                <c:pt idx="10">
                  <c:v>28</c:v>
                </c:pt>
                <c:pt idx="11">
                  <c:v>31</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calculations!$V$48:$V$59</c:f>
              <c:numCache>
                <c:formatCode>0%</c:formatCode>
                <c:ptCount val="12"/>
                <c:pt idx="0">
                  <c:v>0.93333333333333335</c:v>
                </c:pt>
                <c:pt idx="1">
                  <c:v>0.93220338983050843</c:v>
                </c:pt>
                <c:pt idx="2">
                  <c:v>0.94350282485875703</c:v>
                </c:pt>
                <c:pt idx="3">
                  <c:v>0.94535519125683065</c:v>
                </c:pt>
                <c:pt idx="4">
                  <c:v>0.92655367231638419</c:v>
                </c:pt>
                <c:pt idx="5">
                  <c:v>0.90960451977401124</c:v>
                </c:pt>
                <c:pt idx="6">
                  <c:v>0.90960451977401124</c:v>
                </c:pt>
                <c:pt idx="7">
                  <c:v>0.86096256684491979</c:v>
                </c:pt>
                <c:pt idx="8">
                  <c:v>0.85561497326203206</c:v>
                </c:pt>
                <c:pt idx="9">
                  <c:v>0.83422459893048129</c:v>
                </c:pt>
                <c:pt idx="10">
                  <c:v>0.93296089385474856</c:v>
                </c:pt>
                <c:pt idx="11">
                  <c:v>0.92178770949720668</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(calculations!$P$48:$P$59,calculations!$V$60)</c:f>
              <c:numCache>
                <c:formatCode>General</c:formatCode>
                <c:ptCount val="13"/>
                <c:pt idx="12" formatCode="0%">
                  <c:v>0.90834097158570104</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calculations!$AA$48:$AA$59</c:f>
              <c:numCache>
                <c:formatCode>0%</c:formatCode>
                <c:ptCount val="12"/>
                <c:pt idx="0">
                  <c:v>0.91563275434243174</c:v>
                </c:pt>
                <c:pt idx="1">
                  <c:v>0.89546079779917465</c:v>
                </c:pt>
                <c:pt idx="2">
                  <c:v>0.90646492434662995</c:v>
                </c:pt>
                <c:pt idx="3">
                  <c:v>0.90713324360699865</c:v>
                </c:pt>
                <c:pt idx="4">
                  <c:v>0.89423076923076927</c:v>
                </c:pt>
                <c:pt idx="5">
                  <c:v>0.87637362637362637</c:v>
                </c:pt>
                <c:pt idx="6">
                  <c:v>0.87637362637362637</c:v>
                </c:pt>
                <c:pt idx="7">
                  <c:v>0.81134564643799467</c:v>
                </c:pt>
                <c:pt idx="8">
                  <c:v>0.80738786279683372</c:v>
                </c:pt>
                <c:pt idx="9">
                  <c:v>0.78496042216358841</c:v>
                </c:pt>
                <c:pt idx="10">
                  <c:v>0.95524475524475527</c:v>
                </c:pt>
                <c:pt idx="11">
                  <c:v>0.94685314685314681</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(calculations!$P$48:$P$59,calculations!$AA$60)</c:f>
              <c:numCache>
                <c:formatCode>General</c:formatCode>
                <c:ptCount val="13"/>
                <c:pt idx="12" formatCode="0%">
                  <c:v>0.88077831515015192</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calculations!$Y$48:$Y$59</c:f>
              <c:numCache>
                <c:formatCode>0%</c:formatCode>
                <c:ptCount val="12"/>
                <c:pt idx="0">
                  <c:v>0.69241192411924124</c:v>
                </c:pt>
                <c:pt idx="1">
                  <c:v>0.80030721966205842</c:v>
                </c:pt>
                <c:pt idx="2">
                  <c:v>0.79817905918057663</c:v>
                </c:pt>
                <c:pt idx="3">
                  <c:v>0.79673590504451042</c:v>
                </c:pt>
                <c:pt idx="4">
                  <c:v>0.7803379416282642</c:v>
                </c:pt>
                <c:pt idx="5">
                  <c:v>0.78683385579937304</c:v>
                </c:pt>
                <c:pt idx="6">
                  <c:v>0.73667711598746077</c:v>
                </c:pt>
                <c:pt idx="7">
                  <c:v>0.74146341463414633</c:v>
                </c:pt>
                <c:pt idx="8">
                  <c:v>0.73856209150326801</c:v>
                </c:pt>
                <c:pt idx="9">
                  <c:v>0.80504201680672272</c:v>
                </c:pt>
                <c:pt idx="10">
                  <c:v>0.6793557833089312</c:v>
                </c:pt>
                <c:pt idx="11">
                  <c:v>0.6528803545051699</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(calculations!$P$48:$P$59,calculations!$Y$60)</c:f>
              <c:numCache>
                <c:formatCode>General</c:formatCode>
                <c:ptCount val="13"/>
                <c:pt idx="12" formatCode="0%">
                  <c:v>0.74932958753671297</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calculations!$AD$48:$AD$59</c:f>
              <c:numCache>
                <c:formatCode>0%</c:formatCode>
                <c:ptCount val="12"/>
                <c:pt idx="0">
                  <c:v>0.82051282051282048</c:v>
                </c:pt>
                <c:pt idx="1">
                  <c:v>0.69767441860465118</c:v>
                </c:pt>
                <c:pt idx="2">
                  <c:v>0.4098360655737705</c:v>
                </c:pt>
                <c:pt idx="3">
                  <c:v>0.3</c:v>
                </c:pt>
                <c:pt idx="4">
                  <c:v>0.47727272727272729</c:v>
                </c:pt>
                <c:pt idx="5">
                  <c:v>0.70833333333333337</c:v>
                </c:pt>
                <c:pt idx="6">
                  <c:v>0.75</c:v>
                </c:pt>
                <c:pt idx="7">
                  <c:v>0.48888888888888887</c:v>
                </c:pt>
                <c:pt idx="8">
                  <c:v>0.58333333333333337</c:v>
                </c:pt>
                <c:pt idx="9">
                  <c:v>0.73529411764705888</c:v>
                </c:pt>
                <c:pt idx="10">
                  <c:v>0.52777777777777779</c:v>
                </c:pt>
                <c:pt idx="11">
                  <c:v>0.48837209302325579</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Dec-19</c:v>
                </c:pt>
                <c:pt idx="1">
                  <c:v>Jan-20</c:v>
                </c:pt>
                <c:pt idx="2">
                  <c:v>Feb-20</c:v>
                </c:pt>
                <c:pt idx="3">
                  <c:v>Mar-20</c:v>
                </c:pt>
                <c:pt idx="4">
                  <c:v>Apr-20</c:v>
                </c:pt>
                <c:pt idx="5">
                  <c:v>May-20</c:v>
                </c:pt>
                <c:pt idx="6">
                  <c:v>Jun-20</c:v>
                </c:pt>
                <c:pt idx="7">
                  <c:v>Jul-20</c:v>
                </c:pt>
                <c:pt idx="8">
                  <c:v>Aug-20</c:v>
                </c:pt>
                <c:pt idx="9">
                  <c:v>Sep-20</c:v>
                </c:pt>
                <c:pt idx="10">
                  <c:v>Oct-20</c:v>
                </c:pt>
                <c:pt idx="11">
                  <c:v>Nov-20</c:v>
                </c:pt>
                <c:pt idx="12">
                  <c:v>Ave.</c:v>
                </c:pt>
              </c:strCache>
            </c:strRef>
          </c:cat>
          <c:val>
            <c:numRef>
              <c:f>(calculations!$P$48:$P$59,calculations!$AD$60)</c:f>
              <c:numCache>
                <c:formatCode>General</c:formatCode>
                <c:ptCount val="13"/>
                <c:pt idx="12" formatCode="0%">
                  <c:v>0.56886227544910184</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rnevaleassociates.sharepoint.com/C:/Users/bsayles/SharePoint/Internal%20-%20Documents/Employee%20Files/Sayles/DC/Dashboard%20October%202019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row r="5">
          <cell r="G5" t="str">
            <v>Apr-12</v>
          </cell>
          <cell r="H5">
            <v>41000</v>
          </cell>
          <cell r="I5" t="str">
            <v>Apr-12</v>
          </cell>
        </row>
        <row r="6">
          <cell r="G6" t="str">
            <v>May-12</v>
          </cell>
          <cell r="H6">
            <v>41030</v>
          </cell>
          <cell r="I6" t="str">
            <v>May-12</v>
          </cell>
        </row>
        <row r="7">
          <cell r="G7" t="str">
            <v>Jun-12</v>
          </cell>
          <cell r="H7">
            <v>41061</v>
          </cell>
          <cell r="I7" t="str">
            <v>Jun-12</v>
          </cell>
        </row>
        <row r="8">
          <cell r="G8" t="str">
            <v>Jul-12</v>
          </cell>
          <cell r="H8">
            <v>41091</v>
          </cell>
          <cell r="I8" t="str">
            <v>Jul-12</v>
          </cell>
        </row>
        <row r="9">
          <cell r="G9" t="str">
            <v>Aug-12</v>
          </cell>
          <cell r="H9">
            <v>41122</v>
          </cell>
          <cell r="I9" t="str">
            <v>Aug-12</v>
          </cell>
        </row>
        <row r="10">
          <cell r="G10" t="str">
            <v>Sep-12</v>
          </cell>
          <cell r="H10">
            <v>41153</v>
          </cell>
          <cell r="I10" t="str">
            <v>Sep-12</v>
          </cell>
        </row>
        <row r="11">
          <cell r="G11" t="str">
            <v>Oct-12</v>
          </cell>
          <cell r="H11">
            <v>41183</v>
          </cell>
          <cell r="I11" t="str">
            <v>Oct-12</v>
          </cell>
        </row>
        <row r="12">
          <cell r="G12" t="str">
            <v>Nov-12</v>
          </cell>
          <cell r="H12">
            <v>41214</v>
          </cell>
          <cell r="I12" t="str">
            <v>Nov-12</v>
          </cell>
        </row>
        <row r="13">
          <cell r="G13" t="str">
            <v>Dec-12</v>
          </cell>
          <cell r="H13">
            <v>41244</v>
          </cell>
          <cell r="I13" t="str">
            <v>Dec-12</v>
          </cell>
        </row>
        <row r="14">
          <cell r="G14" t="str">
            <v>Jan-13</v>
          </cell>
          <cell r="H14">
            <v>41275</v>
          </cell>
          <cell r="I14" t="str">
            <v>Jan-13</v>
          </cell>
        </row>
        <row r="15">
          <cell r="G15" t="str">
            <v>Feb-13</v>
          </cell>
          <cell r="H15">
            <v>41306</v>
          </cell>
          <cell r="I15" t="str">
            <v>Feb-13</v>
          </cell>
        </row>
        <row r="16">
          <cell r="G16" t="str">
            <v>Mar-13</v>
          </cell>
          <cell r="H16">
            <v>41334</v>
          </cell>
          <cell r="I16" t="str">
            <v>Mar-13</v>
          </cell>
        </row>
        <row r="17">
          <cell r="G17" t="str">
            <v>Apr-13</v>
          </cell>
          <cell r="H17">
            <v>41365</v>
          </cell>
          <cell r="I17" t="str">
            <v>Apr-13</v>
          </cell>
        </row>
        <row r="18">
          <cell r="G18" t="str">
            <v>May-13</v>
          </cell>
          <cell r="H18">
            <v>41395</v>
          </cell>
          <cell r="I18" t="str">
            <v>May-13</v>
          </cell>
        </row>
        <row r="19">
          <cell r="G19" t="str">
            <v>Jun-13</v>
          </cell>
          <cell r="H19">
            <v>41426</v>
          </cell>
          <cell r="I19" t="str">
            <v>Jun-13</v>
          </cell>
        </row>
        <row r="20">
          <cell r="G20" t="str">
            <v>Jul-13</v>
          </cell>
          <cell r="H20">
            <v>41456</v>
          </cell>
          <cell r="I20" t="str">
            <v>Jul-13</v>
          </cell>
        </row>
        <row r="21">
          <cell r="G21" t="str">
            <v>Aug-13</v>
          </cell>
          <cell r="H21">
            <v>41487</v>
          </cell>
          <cell r="I21" t="str">
            <v>Aug-13</v>
          </cell>
        </row>
        <row r="22">
          <cell r="G22" t="str">
            <v>Sep-13</v>
          </cell>
          <cell r="H22">
            <v>41518</v>
          </cell>
          <cell r="I22" t="str">
            <v>Sep-13</v>
          </cell>
        </row>
        <row r="23">
          <cell r="G23" t="str">
            <v>Oct-13</v>
          </cell>
          <cell r="H23">
            <v>41548</v>
          </cell>
          <cell r="I23" t="str">
            <v>Oct-13</v>
          </cell>
        </row>
        <row r="24">
          <cell r="G24" t="str">
            <v>Nov-13</v>
          </cell>
          <cell r="H24">
            <v>41579</v>
          </cell>
          <cell r="I24" t="str">
            <v>Nov-13</v>
          </cell>
        </row>
        <row r="25">
          <cell r="G25" t="str">
            <v>Dec-13</v>
          </cell>
          <cell r="H25">
            <v>41609</v>
          </cell>
          <cell r="I25" t="str">
            <v>Dec-13</v>
          </cell>
        </row>
        <row r="26">
          <cell r="G26" t="str">
            <v>Jan-14</v>
          </cell>
          <cell r="H26">
            <v>41640</v>
          </cell>
          <cell r="I26" t="str">
            <v>Jan-14</v>
          </cell>
        </row>
        <row r="27">
          <cell r="G27" t="str">
            <v>Feb-14</v>
          </cell>
          <cell r="H27">
            <v>41671</v>
          </cell>
          <cell r="I27" t="str">
            <v>Feb-14</v>
          </cell>
        </row>
        <row r="28">
          <cell r="G28" t="str">
            <v>Mar-14</v>
          </cell>
          <cell r="H28">
            <v>41699</v>
          </cell>
          <cell r="I28" t="str">
            <v>Mar-14</v>
          </cell>
        </row>
        <row r="29">
          <cell r="G29" t="str">
            <v>Apr-14</v>
          </cell>
          <cell r="H29">
            <v>41730</v>
          </cell>
          <cell r="I29" t="str">
            <v>Apr-14</v>
          </cell>
        </row>
        <row r="30">
          <cell r="G30" t="str">
            <v>May-14</v>
          </cell>
          <cell r="H30">
            <v>41760</v>
          </cell>
          <cell r="I30" t="str">
            <v>May-14</v>
          </cell>
        </row>
        <row r="31">
          <cell r="G31" t="str">
            <v>Jun-14</v>
          </cell>
          <cell r="H31">
            <v>41791</v>
          </cell>
          <cell r="I31" t="str">
            <v>Jun-14</v>
          </cell>
        </row>
        <row r="32">
          <cell r="G32" t="str">
            <v>Jul-14</v>
          </cell>
          <cell r="H32">
            <v>41821</v>
          </cell>
          <cell r="I32" t="str">
            <v>Jul-14</v>
          </cell>
        </row>
        <row r="33">
          <cell r="G33" t="str">
            <v>Aug-14</v>
          </cell>
          <cell r="H33">
            <v>41852</v>
          </cell>
          <cell r="I33" t="str">
            <v>Aug-14</v>
          </cell>
        </row>
        <row r="34">
          <cell r="G34" t="str">
            <v>Sep-14</v>
          </cell>
          <cell r="H34">
            <v>41883</v>
          </cell>
          <cell r="I34" t="str">
            <v>Sep-14</v>
          </cell>
        </row>
        <row r="35">
          <cell r="G35" t="str">
            <v>Oct-14</v>
          </cell>
          <cell r="H35">
            <v>41913</v>
          </cell>
          <cell r="I35" t="str">
            <v>Oct-14</v>
          </cell>
        </row>
        <row r="36">
          <cell r="G36" t="str">
            <v>Nov-14</v>
          </cell>
          <cell r="H36">
            <v>41944</v>
          </cell>
          <cell r="I36" t="str">
            <v>Nov-14</v>
          </cell>
        </row>
        <row r="37">
          <cell r="G37" t="str">
            <v>Dec-14</v>
          </cell>
          <cell r="H37">
            <v>41974</v>
          </cell>
          <cell r="I37" t="str">
            <v>Dec-14</v>
          </cell>
        </row>
        <row r="38">
          <cell r="G38" t="str">
            <v>Jan-15</v>
          </cell>
          <cell r="H38">
            <v>42005</v>
          </cell>
          <cell r="I38" t="str">
            <v>Jan-15</v>
          </cell>
        </row>
        <row r="39">
          <cell r="G39" t="str">
            <v>Feb-15</v>
          </cell>
          <cell r="H39">
            <v>42036</v>
          </cell>
          <cell r="I39" t="str">
            <v>Feb-15</v>
          </cell>
        </row>
        <row r="40">
          <cell r="G40" t="str">
            <v>Mar-15</v>
          </cell>
          <cell r="H40">
            <v>42064</v>
          </cell>
          <cell r="I40" t="str">
            <v>Mar-15</v>
          </cell>
        </row>
        <row r="41">
          <cell r="G41" t="str">
            <v>Apr-15</v>
          </cell>
          <cell r="H41">
            <v>42095</v>
          </cell>
          <cell r="I41" t="str">
            <v>Apr-15</v>
          </cell>
        </row>
        <row r="42">
          <cell r="G42" t="str">
            <v>May-15</v>
          </cell>
          <cell r="H42">
            <v>42125</v>
          </cell>
          <cell r="I42" t="str">
            <v>May-15</v>
          </cell>
        </row>
        <row r="43">
          <cell r="G43" t="str">
            <v>Jun-15</v>
          </cell>
          <cell r="H43">
            <v>42156</v>
          </cell>
          <cell r="I43" t="str">
            <v>Jun-15</v>
          </cell>
        </row>
        <row r="44">
          <cell r="G44" t="str">
            <v>Jul-15</v>
          </cell>
          <cell r="H44">
            <v>42186</v>
          </cell>
          <cell r="I44" t="str">
            <v>Jul-15</v>
          </cell>
        </row>
        <row r="45">
          <cell r="G45" t="str">
            <v>Aug-15</v>
          </cell>
          <cell r="H45">
            <v>42217</v>
          </cell>
          <cell r="I45" t="str">
            <v>Aug-15</v>
          </cell>
        </row>
        <row r="46">
          <cell r="G46" t="str">
            <v>Sep-15</v>
          </cell>
          <cell r="H46">
            <v>42248</v>
          </cell>
          <cell r="I46" t="str">
            <v>Sep-15</v>
          </cell>
        </row>
        <row r="47">
          <cell r="G47" t="str">
            <v>Oct-15</v>
          </cell>
          <cell r="H47">
            <v>42278</v>
          </cell>
          <cell r="I47" t="str">
            <v>Oct-15</v>
          </cell>
        </row>
        <row r="48">
          <cell r="G48" t="str">
            <v>Nov-15</v>
          </cell>
          <cell r="H48">
            <v>42309</v>
          </cell>
          <cell r="I48" t="str">
            <v>Nov-15</v>
          </cell>
        </row>
        <row r="49">
          <cell r="G49" t="str">
            <v>Dec-15</v>
          </cell>
          <cell r="H49">
            <v>42339</v>
          </cell>
          <cell r="I49" t="str">
            <v>Dec-15</v>
          </cell>
        </row>
        <row r="50">
          <cell r="G50" t="str">
            <v>Jan-16</v>
          </cell>
          <cell r="H50">
            <v>42370</v>
          </cell>
          <cell r="I50" t="str">
            <v>Jan-16</v>
          </cell>
        </row>
        <row r="51">
          <cell r="G51" t="str">
            <v>Feb-16</v>
          </cell>
          <cell r="H51">
            <v>42401</v>
          </cell>
          <cell r="I51" t="str">
            <v>Feb-16</v>
          </cell>
        </row>
        <row r="52">
          <cell r="G52" t="str">
            <v>Mar-16</v>
          </cell>
          <cell r="H52">
            <v>42430</v>
          </cell>
          <cell r="I52" t="str">
            <v>Mar-16</v>
          </cell>
        </row>
        <row r="53">
          <cell r="G53" t="str">
            <v>Apr-16</v>
          </cell>
          <cell r="H53">
            <v>42461</v>
          </cell>
          <cell r="I53" t="str">
            <v>Apr-16</v>
          </cell>
        </row>
        <row r="54">
          <cell r="G54" t="str">
            <v>May-16</v>
          </cell>
          <cell r="H54">
            <v>42491</v>
          </cell>
          <cell r="I54" t="str">
            <v>May-16</v>
          </cell>
        </row>
        <row r="55">
          <cell r="G55" t="str">
            <v>Jun-16</v>
          </cell>
          <cell r="H55">
            <v>42522</v>
          </cell>
          <cell r="I55" t="str">
            <v>Jun-16</v>
          </cell>
        </row>
        <row r="56">
          <cell r="G56" t="str">
            <v>Jul-16</v>
          </cell>
          <cell r="H56">
            <v>42552</v>
          </cell>
          <cell r="I56" t="str">
            <v>Jul-16</v>
          </cell>
        </row>
        <row r="57">
          <cell r="G57" t="str">
            <v>Aug-16</v>
          </cell>
          <cell r="H57">
            <v>42583</v>
          </cell>
          <cell r="I57" t="str">
            <v>Aug-16</v>
          </cell>
        </row>
        <row r="58">
          <cell r="G58" t="str">
            <v>Sep-16</v>
          </cell>
          <cell r="H58">
            <v>42614</v>
          </cell>
          <cell r="I58" t="str">
            <v>Sep-16</v>
          </cell>
        </row>
        <row r="59">
          <cell r="G59" t="str">
            <v>Oct-16</v>
          </cell>
          <cell r="H59">
            <v>42644</v>
          </cell>
          <cell r="I59" t="str">
            <v>Oct-16</v>
          </cell>
        </row>
        <row r="60">
          <cell r="G60" t="str">
            <v>Nov-16</v>
          </cell>
          <cell r="H60">
            <v>42675</v>
          </cell>
          <cell r="I60" t="str">
            <v>Nov-16</v>
          </cell>
        </row>
        <row r="61">
          <cell r="G61" t="str">
            <v>Dec-16</v>
          </cell>
          <cell r="H61">
            <v>42705</v>
          </cell>
          <cell r="I61" t="str">
            <v>Dec-16</v>
          </cell>
        </row>
        <row r="62">
          <cell r="G62" t="str">
            <v>Jan-17</v>
          </cell>
          <cell r="H62">
            <v>42736</v>
          </cell>
          <cell r="I62" t="str">
            <v>Jan-17</v>
          </cell>
        </row>
        <row r="63">
          <cell r="G63" t="str">
            <v>Feb-17</v>
          </cell>
          <cell r="H63">
            <v>42767</v>
          </cell>
          <cell r="I63" t="str">
            <v>Feb-17</v>
          </cell>
        </row>
        <row r="64">
          <cell r="G64" t="str">
            <v>Mar-17</v>
          </cell>
          <cell r="H64">
            <v>42795</v>
          </cell>
          <cell r="I64" t="str">
            <v>Mar-17</v>
          </cell>
        </row>
        <row r="65">
          <cell r="G65" t="str">
            <v>Apr-17</v>
          </cell>
          <cell r="H65">
            <v>42826</v>
          </cell>
          <cell r="I65" t="str">
            <v>Apr-17</v>
          </cell>
        </row>
        <row r="66">
          <cell r="G66" t="str">
            <v>May-17</v>
          </cell>
          <cell r="H66">
            <v>42856</v>
          </cell>
          <cell r="I66" t="str">
            <v>May-17</v>
          </cell>
        </row>
        <row r="67">
          <cell r="G67" t="str">
            <v>Jun-17</v>
          </cell>
          <cell r="H67">
            <v>42887</v>
          </cell>
          <cell r="I67" t="str">
            <v>Jun-17</v>
          </cell>
        </row>
        <row r="68">
          <cell r="G68" t="str">
            <v>Jul-17</v>
          </cell>
          <cell r="H68">
            <v>42917</v>
          </cell>
          <cell r="I68" t="str">
            <v>Jul-17</v>
          </cell>
        </row>
        <row r="69">
          <cell r="G69" t="str">
            <v>Aug-17</v>
          </cell>
          <cell r="H69">
            <v>42948</v>
          </cell>
          <cell r="I69" t="str">
            <v>Aug-17</v>
          </cell>
        </row>
        <row r="70">
          <cell r="G70" t="str">
            <v>Sep-17</v>
          </cell>
          <cell r="H70">
            <v>42979</v>
          </cell>
          <cell r="I70" t="str">
            <v>Sep-17</v>
          </cell>
        </row>
        <row r="71">
          <cell r="G71" t="str">
            <v>Oct-17</v>
          </cell>
          <cell r="H71">
            <v>43009</v>
          </cell>
          <cell r="I71" t="str">
            <v>Oct-17</v>
          </cell>
        </row>
        <row r="72">
          <cell r="G72" t="str">
            <v>Nov-17</v>
          </cell>
          <cell r="H72">
            <v>43040</v>
          </cell>
          <cell r="I72" t="str">
            <v>Nov-17</v>
          </cell>
        </row>
        <row r="73">
          <cell r="G73" t="str">
            <v>Dec-17</v>
          </cell>
          <cell r="H73">
            <v>43070</v>
          </cell>
          <cell r="I73" t="str">
            <v>Dec-17</v>
          </cell>
        </row>
        <row r="74">
          <cell r="G74" t="str">
            <v>Jan-18</v>
          </cell>
          <cell r="H74">
            <v>43101</v>
          </cell>
          <cell r="I74" t="str">
            <v>Jan-18</v>
          </cell>
        </row>
        <row r="75">
          <cell r="G75" t="str">
            <v>Feb-18</v>
          </cell>
          <cell r="H75">
            <v>43132</v>
          </cell>
          <cell r="I75" t="str">
            <v>Feb-18</v>
          </cell>
        </row>
        <row r="76">
          <cell r="G76" t="str">
            <v>Mar-18</v>
          </cell>
          <cell r="H76">
            <v>43160</v>
          </cell>
          <cell r="I76" t="str">
            <v>Mar-18</v>
          </cell>
        </row>
        <row r="77">
          <cell r="G77" t="str">
            <v>Apr-18</v>
          </cell>
          <cell r="H77">
            <v>43191</v>
          </cell>
          <cell r="I77" t="str">
            <v>Apr-18</v>
          </cell>
        </row>
        <row r="78">
          <cell r="G78" t="str">
            <v>May-18</v>
          </cell>
          <cell r="H78">
            <v>43221</v>
          </cell>
          <cell r="I78" t="str">
            <v>May-18</v>
          </cell>
        </row>
        <row r="79">
          <cell r="G79" t="str">
            <v>Jun-18</v>
          </cell>
          <cell r="H79">
            <v>43252</v>
          </cell>
          <cell r="I79" t="str">
            <v>Jun-18</v>
          </cell>
        </row>
        <row r="80">
          <cell r="G80" t="str">
            <v>Jul-18</v>
          </cell>
          <cell r="H80">
            <v>43282</v>
          </cell>
          <cell r="I80" t="str">
            <v>Jul-18</v>
          </cell>
        </row>
        <row r="81">
          <cell r="G81" t="str">
            <v>Aug-18</v>
          </cell>
          <cell r="H81">
            <v>43313</v>
          </cell>
          <cell r="I81" t="str">
            <v>Aug-18</v>
          </cell>
        </row>
        <row r="82">
          <cell r="G82" t="str">
            <v>Sep-18</v>
          </cell>
          <cell r="H82">
            <v>43344</v>
          </cell>
          <cell r="I82" t="str">
            <v>Sep-18</v>
          </cell>
        </row>
        <row r="83">
          <cell r="G83" t="str">
            <v>Oct-18</v>
          </cell>
          <cell r="H83">
            <v>43374</v>
          </cell>
          <cell r="I83" t="str">
            <v>Oct-18</v>
          </cell>
        </row>
        <row r="84">
          <cell r="G84" t="str">
            <v>Nov-18</v>
          </cell>
          <cell r="H84">
            <v>43405</v>
          </cell>
          <cell r="I84" t="str">
            <v>Nov-18</v>
          </cell>
        </row>
        <row r="85">
          <cell r="G85" t="str">
            <v>Dec-18</v>
          </cell>
          <cell r="H85">
            <v>43435</v>
          </cell>
          <cell r="I85" t="str">
            <v>Dec-18</v>
          </cell>
        </row>
        <row r="86">
          <cell r="G86" t="str">
            <v>Jan-19</v>
          </cell>
          <cell r="H86">
            <v>43466</v>
          </cell>
          <cell r="I86" t="str">
            <v>Jan-19</v>
          </cell>
        </row>
        <row r="87">
          <cell r="G87" t="str">
            <v>Feb-19</v>
          </cell>
          <cell r="H87">
            <v>43497</v>
          </cell>
          <cell r="I87" t="str">
            <v>Feb-19</v>
          </cell>
        </row>
        <row r="88">
          <cell r="G88" t="str">
            <v>Mar-19</v>
          </cell>
          <cell r="H88">
            <v>43525</v>
          </cell>
          <cell r="I88" t="str">
            <v>Mar-19</v>
          </cell>
        </row>
        <row r="89">
          <cell r="G89" t="str">
            <v>Apr-19</v>
          </cell>
          <cell r="H89">
            <v>43556</v>
          </cell>
          <cell r="I89" t="str">
            <v>Apr-19</v>
          </cell>
        </row>
        <row r="90">
          <cell r="G90" t="str">
            <v>May-19</v>
          </cell>
          <cell r="H90">
            <v>43586</v>
          </cell>
          <cell r="I90" t="str">
            <v>May-19</v>
          </cell>
        </row>
        <row r="91">
          <cell r="G91" t="str">
            <v>Jun-19</v>
          </cell>
          <cell r="H91">
            <v>43617</v>
          </cell>
          <cell r="I91" t="str">
            <v>Jun-19</v>
          </cell>
        </row>
        <row r="92">
          <cell r="G92" t="str">
            <v>Jul-19</v>
          </cell>
          <cell r="H92">
            <v>43647</v>
          </cell>
          <cell r="I92" t="str">
            <v>Jul-19</v>
          </cell>
        </row>
        <row r="93">
          <cell r="G93" t="str">
            <v>Aug-19</v>
          </cell>
          <cell r="H93">
            <v>43678</v>
          </cell>
          <cell r="I93" t="str">
            <v>Aug-19</v>
          </cell>
        </row>
        <row r="94">
          <cell r="G94" t="str">
            <v>Sep-19</v>
          </cell>
          <cell r="H94">
            <v>43709</v>
          </cell>
          <cell r="I94" t="str">
            <v>Sep-19</v>
          </cell>
        </row>
        <row r="95">
          <cell r="G95" t="str">
            <v>Oct-19</v>
          </cell>
          <cell r="H95">
            <v>43739</v>
          </cell>
          <cell r="I95" t="str">
            <v>Oct-19</v>
          </cell>
        </row>
        <row r="96">
          <cell r="G96" t="str">
            <v>Nov-19</v>
          </cell>
          <cell r="H96">
            <v>43770</v>
          </cell>
          <cell r="I96" t="str">
            <v>Nov-19</v>
          </cell>
        </row>
        <row r="97">
          <cell r="G97" t="str">
            <v>Dec-19</v>
          </cell>
          <cell r="H97">
            <v>43800</v>
          </cell>
          <cell r="I97" t="str">
            <v>Dec-19</v>
          </cell>
        </row>
        <row r="98">
          <cell r="G98" t="str">
            <v>Jan-20</v>
          </cell>
          <cell r="H98">
            <v>43831</v>
          </cell>
          <cell r="I98" t="str">
            <v>Jan-20</v>
          </cell>
        </row>
        <row r="99">
          <cell r="G99" t="str">
            <v>Feb-20</v>
          </cell>
          <cell r="H99">
            <v>43862</v>
          </cell>
          <cell r="I99" t="str">
            <v>Feb-20</v>
          </cell>
        </row>
        <row r="100">
          <cell r="G100" t="str">
            <v>Mar-20</v>
          </cell>
          <cell r="H100">
            <v>43891</v>
          </cell>
          <cell r="I100" t="str">
            <v>Mar-20</v>
          </cell>
        </row>
        <row r="101">
          <cell r="G101" t="str">
            <v>Apr-20</v>
          </cell>
          <cell r="H101">
            <v>43922</v>
          </cell>
          <cell r="I101" t="str">
            <v>Apr-20</v>
          </cell>
        </row>
        <row r="102">
          <cell r="G102" t="str">
            <v>May-20</v>
          </cell>
          <cell r="H102">
            <v>43952</v>
          </cell>
          <cell r="I102" t="str">
            <v>May-20</v>
          </cell>
        </row>
        <row r="103">
          <cell r="G103" t="str">
            <v>Jun-20</v>
          </cell>
          <cell r="H103">
            <v>43983</v>
          </cell>
          <cell r="I103" t="str">
            <v>Jun-20</v>
          </cell>
        </row>
        <row r="104">
          <cell r="G104" t="str">
            <v>Jul-20</v>
          </cell>
          <cell r="H104">
            <v>44013</v>
          </cell>
          <cell r="I104" t="str">
            <v>Jul-20</v>
          </cell>
        </row>
        <row r="105">
          <cell r="G105" t="str">
            <v>Aug-20</v>
          </cell>
          <cell r="H105">
            <v>44044</v>
          </cell>
          <cell r="I105" t="str">
            <v>Aug-20</v>
          </cell>
        </row>
        <row r="106">
          <cell r="G106" t="str">
            <v>Sep-20</v>
          </cell>
          <cell r="H106">
            <v>44075</v>
          </cell>
          <cell r="I106" t="str">
            <v>Sep-20</v>
          </cell>
        </row>
        <row r="107">
          <cell r="G107" t="str">
            <v>Oct-20</v>
          </cell>
          <cell r="H107">
            <v>44105</v>
          </cell>
          <cell r="I107" t="str">
            <v>Oct-20</v>
          </cell>
        </row>
        <row r="108">
          <cell r="G108" t="str">
            <v>Nov-20</v>
          </cell>
          <cell r="H108">
            <v>44136</v>
          </cell>
          <cell r="I108" t="str">
            <v>Nov-20</v>
          </cell>
        </row>
        <row r="109">
          <cell r="G109" t="str">
            <v>Dec-20</v>
          </cell>
          <cell r="H109">
            <v>44166</v>
          </cell>
          <cell r="I109" t="str">
            <v>Dec-20</v>
          </cell>
        </row>
        <row r="110">
          <cell r="G110" t="str">
            <v>Jan-21</v>
          </cell>
          <cell r="H110">
            <v>44197</v>
          </cell>
          <cell r="I110" t="str">
            <v>Jan-21</v>
          </cell>
        </row>
        <row r="111">
          <cell r="G111" t="str">
            <v>Feb-21</v>
          </cell>
          <cell r="H111">
            <v>44228</v>
          </cell>
          <cell r="I111" t="str">
            <v>Feb-21</v>
          </cell>
        </row>
        <row r="112">
          <cell r="G112" t="str">
            <v>Mar-21</v>
          </cell>
          <cell r="H112">
            <v>44256</v>
          </cell>
          <cell r="I112" t="str">
            <v>Mar-21</v>
          </cell>
        </row>
        <row r="113">
          <cell r="G113" t="str">
            <v>Apr-21</v>
          </cell>
          <cell r="H113">
            <v>44287</v>
          </cell>
          <cell r="I113" t="str">
            <v>Apr-21</v>
          </cell>
        </row>
        <row r="114">
          <cell r="G114" t="str">
            <v>May-21</v>
          </cell>
          <cell r="H114">
            <v>44317</v>
          </cell>
          <cell r="I114" t="str">
            <v>May-21</v>
          </cell>
        </row>
        <row r="115">
          <cell r="G115" t="str">
            <v>Jun-21</v>
          </cell>
          <cell r="H115">
            <v>44348</v>
          </cell>
          <cell r="I115" t="str">
            <v>Jun-21</v>
          </cell>
        </row>
        <row r="116">
          <cell r="G116" t="str">
            <v>Jul-21</v>
          </cell>
          <cell r="H116">
            <v>44378</v>
          </cell>
          <cell r="I116" t="str">
            <v>Jul-21</v>
          </cell>
        </row>
        <row r="117">
          <cell r="G117" t="str">
            <v>Aug-21</v>
          </cell>
          <cell r="H117">
            <v>44409</v>
          </cell>
          <cell r="I117" t="str">
            <v>Aug-21</v>
          </cell>
        </row>
        <row r="118">
          <cell r="G118" t="str">
            <v>Sep-21</v>
          </cell>
          <cell r="H118">
            <v>44440</v>
          </cell>
          <cell r="I118" t="str">
            <v>Sep-21</v>
          </cell>
        </row>
        <row r="119">
          <cell r="G119" t="str">
            <v>Oct-21</v>
          </cell>
          <cell r="H119">
            <v>44470</v>
          </cell>
          <cell r="I119" t="str">
            <v>Oct-21</v>
          </cell>
        </row>
        <row r="120">
          <cell r="G120" t="str">
            <v>Nov-21</v>
          </cell>
          <cell r="H120">
            <v>44501</v>
          </cell>
          <cell r="I120" t="str">
            <v>Nov-21</v>
          </cell>
        </row>
        <row r="121">
          <cell r="G121" t="str">
            <v>Dec-21</v>
          </cell>
          <cell r="H121">
            <v>44531</v>
          </cell>
          <cell r="I121" t="str">
            <v>Dec-21</v>
          </cell>
        </row>
        <row r="122">
          <cell r="G122" t="str">
            <v>Jan-22</v>
          </cell>
          <cell r="H122">
            <v>44562</v>
          </cell>
          <cell r="I122" t="str">
            <v>Jan-22</v>
          </cell>
        </row>
        <row r="123">
          <cell r="G123" t="str">
            <v>Feb-22</v>
          </cell>
          <cell r="H123">
            <v>44593</v>
          </cell>
          <cell r="I123" t="str">
            <v>Feb-22</v>
          </cell>
        </row>
        <row r="124">
          <cell r="G124" t="str">
            <v>Mar-22</v>
          </cell>
          <cell r="H124">
            <v>44621</v>
          </cell>
          <cell r="I124" t="str">
            <v>Mar-22</v>
          </cell>
        </row>
        <row r="125">
          <cell r="G125" t="str">
            <v>Apr-22</v>
          </cell>
          <cell r="H125">
            <v>44652</v>
          </cell>
          <cell r="I125" t="str">
            <v>Apr-22</v>
          </cell>
        </row>
      </sheetData>
      <sheetData sheetId="6">
        <row r="100">
          <cell r="F100" t="str">
            <v>All</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3"/>
  <sheetViews>
    <sheetView tabSelected="1" zoomScale="88" zoomScaleNormal="88" zoomScalePageLayoutView="90" workbookViewId="0">
      <pane ySplit="19" topLeftCell="A20" activePane="bottomLeft" state="frozen"/>
      <selection pane="bottomLeft" activeCell="O18" sqref="O18:R19"/>
    </sheetView>
  </sheetViews>
  <sheetFormatPr defaultColWidth="9.140625" defaultRowHeight="117.75" customHeight="1" x14ac:dyDescent="0.25"/>
  <cols>
    <col min="1" max="13" width="7.7109375" style="20" customWidth="1"/>
    <col min="14" max="14" width="9.7109375" style="20" customWidth="1"/>
    <col min="15" max="18" width="8.7109375" style="20" customWidth="1"/>
    <col min="19"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2"/>
    </row>
    <row r="2" spans="1:32" ht="30" customHeight="1" thickTop="1" thickBot="1" x14ac:dyDescent="0.3">
      <c r="A2" s="83"/>
      <c r="B2" s="362" t="s">
        <v>1005</v>
      </c>
      <c r="C2" s="363"/>
      <c r="D2" s="363"/>
      <c r="E2" s="363"/>
      <c r="F2" s="363"/>
      <c r="G2" s="363"/>
      <c r="H2" s="363"/>
      <c r="I2" s="363"/>
      <c r="J2" s="363"/>
      <c r="K2" s="363"/>
      <c r="L2" s="363"/>
      <c r="M2" s="363"/>
      <c r="N2" s="363"/>
      <c r="O2" s="363"/>
      <c r="P2" s="363"/>
      <c r="Q2" s="363"/>
      <c r="R2" s="363"/>
      <c r="S2" s="363"/>
      <c r="T2" s="363"/>
      <c r="U2" s="363"/>
      <c r="V2" s="364"/>
      <c r="W2" s="183"/>
      <c r="X2" s="359" t="s">
        <v>381</v>
      </c>
      <c r="Y2" s="360"/>
      <c r="Z2" s="360"/>
      <c r="AA2" s="360"/>
      <c r="AB2" s="360"/>
      <c r="AC2" s="360"/>
      <c r="AD2" s="360"/>
      <c r="AE2" s="361"/>
      <c r="AF2" s="184"/>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386" t="s">
        <v>1056</v>
      </c>
      <c r="Y3" s="387"/>
      <c r="Z3" s="392" t="s">
        <v>1057</v>
      </c>
      <c r="AA3" s="393"/>
      <c r="AB3" s="398" t="s">
        <v>1061</v>
      </c>
      <c r="AC3" s="399"/>
      <c r="AD3" s="404" t="s">
        <v>1063</v>
      </c>
      <c r="AE3" s="405"/>
      <c r="AF3" s="185"/>
    </row>
    <row r="4" spans="1:32" ht="22.5" customHeight="1" x14ac:dyDescent="0.25">
      <c r="A4" s="186"/>
      <c r="B4" s="365" t="s">
        <v>1236</v>
      </c>
      <c r="C4" s="366"/>
      <c r="D4" s="366"/>
      <c r="E4" s="366"/>
      <c r="F4" s="366"/>
      <c r="G4" s="366"/>
      <c r="H4" s="366"/>
      <c r="I4" s="366"/>
      <c r="J4" s="366"/>
      <c r="K4" s="366"/>
      <c r="L4" s="366"/>
      <c r="M4" s="366"/>
      <c r="N4" s="366"/>
      <c r="O4" s="366"/>
      <c r="P4" s="366"/>
      <c r="Q4" s="366"/>
      <c r="R4" s="366"/>
      <c r="S4" s="366"/>
      <c r="T4" s="366"/>
      <c r="U4" s="366"/>
      <c r="V4" s="367"/>
      <c r="W4" s="187"/>
      <c r="X4" s="382"/>
      <c r="Y4" s="383"/>
      <c r="Z4" s="388"/>
      <c r="AA4" s="389"/>
      <c r="AB4" s="394"/>
      <c r="AC4" s="395"/>
      <c r="AD4" s="400"/>
      <c r="AE4" s="401"/>
      <c r="AF4" s="188"/>
    </row>
    <row r="5" spans="1:32" ht="6" customHeight="1" x14ac:dyDescent="0.25">
      <c r="A5" s="83"/>
      <c r="B5" s="177"/>
      <c r="C5" s="111"/>
      <c r="D5" s="111"/>
      <c r="E5" s="111"/>
      <c r="F5" s="111"/>
      <c r="G5" s="111"/>
      <c r="H5" s="111"/>
      <c r="I5" s="111"/>
      <c r="J5" s="111"/>
      <c r="K5" s="111"/>
      <c r="L5" s="88"/>
      <c r="M5" s="88"/>
      <c r="N5" s="88"/>
      <c r="O5" s="88"/>
      <c r="P5" s="88"/>
      <c r="Q5" s="88"/>
      <c r="R5" s="88"/>
      <c r="S5" s="88"/>
      <c r="T5" s="111"/>
      <c r="U5" s="111"/>
      <c r="V5" s="194"/>
      <c r="W5" s="91"/>
      <c r="X5" s="382" t="s">
        <v>1058</v>
      </c>
      <c r="Y5" s="383"/>
      <c r="Z5" s="388" t="s">
        <v>1059</v>
      </c>
      <c r="AA5" s="389"/>
      <c r="AB5" s="394" t="s">
        <v>1060</v>
      </c>
      <c r="AC5" s="395"/>
      <c r="AD5" s="400" t="s">
        <v>1062</v>
      </c>
      <c r="AE5" s="401"/>
      <c r="AF5" s="185"/>
    </row>
    <row r="6" spans="1:32" ht="22.5" customHeight="1" thickBot="1" x14ac:dyDescent="0.3">
      <c r="A6" s="83"/>
      <c r="B6" s="368" t="str">
        <f>"Results for the Time Period "&amp;O12&amp;" Through "&amp;O18</f>
        <v>Results for the Time Period Dec-19 Through Nov-20</v>
      </c>
      <c r="C6" s="369"/>
      <c r="D6" s="369"/>
      <c r="E6" s="369"/>
      <c r="F6" s="369"/>
      <c r="G6" s="369"/>
      <c r="H6" s="369"/>
      <c r="I6" s="369"/>
      <c r="J6" s="369"/>
      <c r="K6" s="369"/>
      <c r="L6" s="369"/>
      <c r="M6" s="369"/>
      <c r="N6" s="369"/>
      <c r="O6" s="369"/>
      <c r="P6" s="369"/>
      <c r="Q6" s="369"/>
      <c r="R6" s="369"/>
      <c r="S6" s="369"/>
      <c r="T6" s="369"/>
      <c r="U6" s="369"/>
      <c r="V6" s="370"/>
      <c r="W6" s="187"/>
      <c r="X6" s="384"/>
      <c r="Y6" s="385"/>
      <c r="Z6" s="390"/>
      <c r="AA6" s="391"/>
      <c r="AB6" s="396"/>
      <c r="AC6" s="397"/>
      <c r="AD6" s="402"/>
      <c r="AE6" s="403"/>
      <c r="AF6" s="189"/>
    </row>
    <row r="7" spans="1:32" s="21" customFormat="1" ht="9" customHeight="1" thickTop="1" thickBot="1" x14ac:dyDescent="0.3">
      <c r="A7" s="83"/>
      <c r="B7" s="190"/>
      <c r="C7" s="190"/>
      <c r="D7" s="190"/>
      <c r="E7" s="195"/>
      <c r="F7" s="195"/>
      <c r="G7" s="195"/>
      <c r="H7" s="195"/>
      <c r="I7" s="195"/>
      <c r="J7" s="190"/>
      <c r="K7" s="187"/>
      <c r="L7" s="187"/>
      <c r="M7" s="187"/>
      <c r="N7" s="187"/>
      <c r="O7" s="187"/>
      <c r="P7" s="187"/>
      <c r="Q7" s="187"/>
      <c r="R7" s="187"/>
      <c r="S7" s="187"/>
      <c r="T7" s="187"/>
      <c r="U7" s="187"/>
      <c r="V7" s="187"/>
      <c r="W7" s="187"/>
      <c r="X7" s="91"/>
      <c r="Y7" s="91"/>
      <c r="Z7" s="91"/>
      <c r="AA7" s="91"/>
      <c r="AB7" s="91"/>
      <c r="AC7" s="91"/>
      <c r="AD7" s="91"/>
      <c r="AE7" s="91"/>
      <c r="AF7" s="191"/>
    </row>
    <row r="8" spans="1:32" ht="9.75" customHeight="1" thickTop="1" thickBot="1" x14ac:dyDescent="0.3">
      <c r="A8" s="379" t="s">
        <v>390</v>
      </c>
      <c r="B8" s="373"/>
      <c r="C8" s="373"/>
      <c r="D8" s="374"/>
      <c r="E8" s="176"/>
      <c r="F8" s="110"/>
      <c r="G8" s="110"/>
      <c r="H8" s="110"/>
      <c r="I8" s="110"/>
      <c r="J8" s="175"/>
      <c r="K8" s="175"/>
      <c r="L8" s="175"/>
      <c r="M8" s="175"/>
      <c r="N8" s="175"/>
      <c r="O8" s="337" t="s">
        <v>389</v>
      </c>
      <c r="P8" s="338"/>
      <c r="Q8" s="338"/>
      <c r="R8" s="339"/>
      <c r="S8" s="373" t="s">
        <v>391</v>
      </c>
      <c r="T8" s="373"/>
      <c r="U8" s="373"/>
      <c r="V8" s="374"/>
      <c r="W8" s="180"/>
      <c r="X8" s="178"/>
      <c r="Y8" s="178"/>
      <c r="Z8" s="178"/>
      <c r="AA8" s="178"/>
      <c r="AB8" s="178"/>
      <c r="AC8" s="178"/>
      <c r="AD8" s="178"/>
      <c r="AE8" s="178"/>
      <c r="AF8" s="179"/>
    </row>
    <row r="9" spans="1:32" ht="23.25" customHeight="1" thickBot="1" x14ac:dyDescent="0.3">
      <c r="A9" s="380"/>
      <c r="B9" s="375"/>
      <c r="C9" s="375"/>
      <c r="D9" s="376"/>
      <c r="E9" s="345" t="s">
        <v>998</v>
      </c>
      <c r="F9" s="346"/>
      <c r="G9" s="348" t="s">
        <v>1002</v>
      </c>
      <c r="H9" s="349"/>
      <c r="I9" s="350"/>
      <c r="J9" s="345" t="s">
        <v>54</v>
      </c>
      <c r="K9" s="346"/>
      <c r="L9" s="343" t="s">
        <v>52</v>
      </c>
      <c r="M9" s="344"/>
      <c r="N9" s="218"/>
      <c r="O9" s="340"/>
      <c r="P9" s="341"/>
      <c r="Q9" s="341"/>
      <c r="R9" s="342"/>
      <c r="S9" s="375"/>
      <c r="T9" s="375"/>
      <c r="U9" s="375"/>
      <c r="V9" s="376"/>
      <c r="W9" s="371" t="s">
        <v>998</v>
      </c>
      <c r="X9" s="372"/>
      <c r="Y9" s="348" t="s">
        <v>1002</v>
      </c>
      <c r="Z9" s="349"/>
      <c r="AA9" s="350"/>
      <c r="AB9" s="356" t="s">
        <v>54</v>
      </c>
      <c r="AC9" s="357"/>
      <c r="AD9" s="343" t="s">
        <v>52</v>
      </c>
      <c r="AE9" s="344"/>
      <c r="AF9" s="136"/>
    </row>
    <row r="10" spans="1:32" ht="9.75" customHeight="1" thickBot="1" x14ac:dyDescent="0.3">
      <c r="A10" s="380"/>
      <c r="B10" s="375"/>
      <c r="C10" s="375"/>
      <c r="D10" s="376"/>
      <c r="E10" s="130"/>
      <c r="F10" s="130"/>
      <c r="G10" s="130"/>
      <c r="H10" s="130"/>
      <c r="I10" s="130"/>
      <c r="J10" s="130"/>
      <c r="K10" s="130"/>
      <c r="L10" s="130"/>
      <c r="M10" s="130"/>
      <c r="N10" s="130"/>
      <c r="O10" s="219"/>
      <c r="P10" s="133"/>
      <c r="Q10" s="133"/>
      <c r="R10" s="220"/>
      <c r="S10" s="375"/>
      <c r="T10" s="375"/>
      <c r="U10" s="375"/>
      <c r="V10" s="376"/>
      <c r="W10" s="52"/>
      <c r="X10" s="52"/>
      <c r="Y10" s="52"/>
      <c r="Z10" s="52"/>
      <c r="AA10" s="52"/>
      <c r="AB10" s="52"/>
      <c r="AC10" s="52"/>
      <c r="AD10" s="52"/>
      <c r="AE10" s="135"/>
      <c r="AF10" s="136"/>
    </row>
    <row r="11" spans="1:32" ht="24.75" customHeight="1" thickBot="1" x14ac:dyDescent="0.4">
      <c r="A11" s="380"/>
      <c r="B11" s="375"/>
      <c r="C11" s="375"/>
      <c r="D11" s="376"/>
      <c r="E11" s="351" t="s">
        <v>20</v>
      </c>
      <c r="F11" s="352"/>
      <c r="G11" s="343" t="s">
        <v>52</v>
      </c>
      <c r="H11" s="347"/>
      <c r="I11" s="347"/>
      <c r="J11" s="347"/>
      <c r="K11" s="347"/>
      <c r="L11" s="347"/>
      <c r="M11" s="344"/>
      <c r="N11" s="110"/>
      <c r="O11" s="406" t="s">
        <v>23894</v>
      </c>
      <c r="P11" s="266"/>
      <c r="Q11" s="266"/>
      <c r="R11" s="407"/>
      <c r="S11" s="375"/>
      <c r="T11" s="375"/>
      <c r="U11" s="375"/>
      <c r="V11" s="376"/>
      <c r="W11" s="358" t="s">
        <v>20</v>
      </c>
      <c r="X11" s="357"/>
      <c r="Y11" s="343" t="s">
        <v>52</v>
      </c>
      <c r="Z11" s="347"/>
      <c r="AA11" s="347"/>
      <c r="AB11" s="347"/>
      <c r="AC11" s="347"/>
      <c r="AD11" s="347"/>
      <c r="AE11" s="344"/>
      <c r="AF11" s="136"/>
    </row>
    <row r="12" spans="1:32" ht="9.75" customHeight="1" thickBot="1" x14ac:dyDescent="0.3">
      <c r="A12" s="381"/>
      <c r="B12" s="377"/>
      <c r="C12" s="377"/>
      <c r="D12" s="378"/>
      <c r="E12" s="134"/>
      <c r="F12" s="134"/>
      <c r="G12" s="134"/>
      <c r="H12" s="134"/>
      <c r="I12" s="134"/>
      <c r="J12" s="134"/>
      <c r="K12" s="134"/>
      <c r="L12" s="134"/>
      <c r="M12" s="134"/>
      <c r="N12" s="134"/>
      <c r="O12" s="408" t="s">
        <v>968</v>
      </c>
      <c r="P12" s="409"/>
      <c r="Q12" s="409"/>
      <c r="R12" s="410"/>
      <c r="S12" s="377"/>
      <c r="T12" s="377"/>
      <c r="U12" s="377"/>
      <c r="V12" s="378"/>
      <c r="W12" s="138"/>
      <c r="X12" s="138"/>
      <c r="Y12" s="138"/>
      <c r="Z12" s="138"/>
      <c r="AA12" s="138"/>
      <c r="AB12" s="138"/>
      <c r="AC12" s="138"/>
      <c r="AD12" s="138"/>
      <c r="AE12" s="137"/>
      <c r="AF12" s="139"/>
    </row>
    <row r="13" spans="1:32" ht="10.5" customHeight="1" thickTop="1" thickBot="1" x14ac:dyDescent="0.3">
      <c r="A13" s="215"/>
      <c r="B13" s="216"/>
      <c r="C13" s="216"/>
      <c r="D13" s="216"/>
      <c r="E13" s="216"/>
      <c r="F13" s="216"/>
      <c r="G13" s="216"/>
      <c r="H13" s="216"/>
      <c r="I13" s="216"/>
      <c r="J13" s="216"/>
      <c r="K13" s="216"/>
      <c r="L13" s="216"/>
      <c r="M13" s="216"/>
      <c r="N13" s="216"/>
      <c r="O13" s="411"/>
      <c r="P13" s="412"/>
      <c r="Q13" s="412"/>
      <c r="R13" s="413"/>
      <c r="S13" s="216"/>
      <c r="T13" s="216"/>
      <c r="U13" s="216"/>
      <c r="V13" s="216"/>
      <c r="W13" s="216"/>
      <c r="X13" s="216"/>
      <c r="Y13" s="216"/>
      <c r="Z13" s="216"/>
      <c r="AA13" s="216"/>
      <c r="AB13" s="216"/>
      <c r="AC13" s="216"/>
      <c r="AD13" s="216"/>
      <c r="AE13" s="216"/>
      <c r="AF13" s="217"/>
    </row>
    <row r="14" spans="1:32" ht="10.5" customHeight="1" thickTop="1" x14ac:dyDescent="0.25">
      <c r="A14" s="259" t="str">
        <f>O21</f>
        <v>Staffing</v>
      </c>
      <c r="B14" s="260"/>
      <c r="C14" s="261"/>
      <c r="D14" s="259" t="str">
        <f>O31</f>
        <v>Capacity</v>
      </c>
      <c r="E14" s="260"/>
      <c r="F14" s="261"/>
      <c r="G14" s="259" t="str">
        <f>O41</f>
        <v>Utilization</v>
      </c>
      <c r="H14" s="260"/>
      <c r="I14" s="261"/>
      <c r="J14" s="259" t="str">
        <f>O51</f>
        <v>Outcomes</v>
      </c>
      <c r="K14" s="260"/>
      <c r="L14" s="261"/>
      <c r="M14" s="232" t="str">
        <f>O61</f>
        <v>Youth Seen</v>
      </c>
      <c r="N14" s="233"/>
      <c r="O14" s="213"/>
      <c r="P14" s="213"/>
      <c r="Q14" s="213"/>
      <c r="R14" s="213"/>
      <c r="S14" s="259" t="str">
        <f>O21</f>
        <v>Staffing</v>
      </c>
      <c r="T14" s="260"/>
      <c r="U14" s="261"/>
      <c r="V14" s="259" t="str">
        <f>O31</f>
        <v>Capacity</v>
      </c>
      <c r="W14" s="260"/>
      <c r="X14" s="261"/>
      <c r="Y14" s="259" t="str">
        <f>O41</f>
        <v>Utilization</v>
      </c>
      <c r="Z14" s="260"/>
      <c r="AA14" s="261"/>
      <c r="AB14" s="259" t="str">
        <f>O51</f>
        <v>Outcomes</v>
      </c>
      <c r="AC14" s="260"/>
      <c r="AD14" s="261"/>
      <c r="AE14" s="232" t="str">
        <f>O61</f>
        <v>Youth Seen</v>
      </c>
      <c r="AF14" s="233"/>
    </row>
    <row r="15" spans="1:32" ht="10.5" customHeight="1" thickBot="1" x14ac:dyDescent="0.3">
      <c r="A15" s="262"/>
      <c r="B15" s="263"/>
      <c r="C15" s="264"/>
      <c r="D15" s="262"/>
      <c r="E15" s="263"/>
      <c r="F15" s="264"/>
      <c r="G15" s="262"/>
      <c r="H15" s="263"/>
      <c r="I15" s="264"/>
      <c r="J15" s="262"/>
      <c r="K15" s="263"/>
      <c r="L15" s="264"/>
      <c r="M15" s="234"/>
      <c r="N15" s="235"/>
      <c r="O15" s="213"/>
      <c r="P15" s="213"/>
      <c r="Q15" s="213"/>
      <c r="R15" s="213"/>
      <c r="S15" s="262"/>
      <c r="T15" s="263"/>
      <c r="U15" s="264"/>
      <c r="V15" s="262"/>
      <c r="W15" s="263"/>
      <c r="X15" s="264"/>
      <c r="Y15" s="262"/>
      <c r="Z15" s="263"/>
      <c r="AA15" s="264"/>
      <c r="AB15" s="262"/>
      <c r="AC15" s="263"/>
      <c r="AD15" s="264"/>
      <c r="AE15" s="234"/>
      <c r="AF15" s="235"/>
    </row>
    <row r="16" spans="1:32" ht="10.5" customHeight="1" thickTop="1" x14ac:dyDescent="0.25">
      <c r="A16" s="236">
        <f>O25</f>
        <v>0.90834097158570104</v>
      </c>
      <c r="B16" s="237"/>
      <c r="C16" s="238"/>
      <c r="D16" s="236">
        <f>O35</f>
        <v>0.88077831515015192</v>
      </c>
      <c r="E16" s="245"/>
      <c r="F16" s="246"/>
      <c r="G16" s="236">
        <f>O45</f>
        <v>0.74932958753671297</v>
      </c>
      <c r="H16" s="245"/>
      <c r="I16" s="246"/>
      <c r="J16" s="236">
        <f>O55</f>
        <v>0.56886227544910184</v>
      </c>
      <c r="K16" s="245"/>
      <c r="L16" s="246"/>
      <c r="M16" s="253">
        <f>O65</f>
        <v>1084</v>
      </c>
      <c r="N16" s="254"/>
      <c r="O16" s="265" t="s">
        <v>23895</v>
      </c>
      <c r="P16" s="266"/>
      <c r="Q16" s="266"/>
      <c r="R16" s="267"/>
      <c r="S16" s="236">
        <f>Q25</f>
        <v>0.90834097158570104</v>
      </c>
      <c r="T16" s="237"/>
      <c r="U16" s="238"/>
      <c r="V16" s="236">
        <f>Q35</f>
        <v>0.88077831515015192</v>
      </c>
      <c r="W16" s="245"/>
      <c r="X16" s="246"/>
      <c r="Y16" s="236">
        <f>Q45</f>
        <v>0.74932958753671297</v>
      </c>
      <c r="Z16" s="245"/>
      <c r="AA16" s="246"/>
      <c r="AB16" s="236">
        <f>Q55</f>
        <v>0.56886227544910184</v>
      </c>
      <c r="AC16" s="245"/>
      <c r="AD16" s="246"/>
      <c r="AE16" s="253">
        <f>Q65</f>
        <v>1084</v>
      </c>
      <c r="AF16" s="254"/>
    </row>
    <row r="17" spans="1:32" ht="10.5" customHeight="1" x14ac:dyDescent="0.25">
      <c r="A17" s="239"/>
      <c r="B17" s="240"/>
      <c r="C17" s="241"/>
      <c r="D17" s="247"/>
      <c r="E17" s="248"/>
      <c r="F17" s="249"/>
      <c r="G17" s="247"/>
      <c r="H17" s="248"/>
      <c r="I17" s="249"/>
      <c r="J17" s="247"/>
      <c r="K17" s="248"/>
      <c r="L17" s="249"/>
      <c r="M17" s="255"/>
      <c r="N17" s="256"/>
      <c r="O17" s="265"/>
      <c r="P17" s="266"/>
      <c r="Q17" s="266"/>
      <c r="R17" s="267"/>
      <c r="S17" s="239"/>
      <c r="T17" s="240"/>
      <c r="U17" s="241"/>
      <c r="V17" s="247"/>
      <c r="W17" s="248"/>
      <c r="X17" s="249"/>
      <c r="Y17" s="247"/>
      <c r="Z17" s="248"/>
      <c r="AA17" s="249"/>
      <c r="AB17" s="247"/>
      <c r="AC17" s="248"/>
      <c r="AD17" s="249"/>
      <c r="AE17" s="255"/>
      <c r="AF17" s="256"/>
    </row>
    <row r="18" spans="1:32" ht="10.5" customHeight="1" x14ac:dyDescent="0.25">
      <c r="A18" s="239"/>
      <c r="B18" s="240"/>
      <c r="C18" s="241"/>
      <c r="D18" s="247"/>
      <c r="E18" s="248"/>
      <c r="F18" s="249"/>
      <c r="G18" s="247"/>
      <c r="H18" s="248"/>
      <c r="I18" s="249"/>
      <c r="J18" s="247"/>
      <c r="K18" s="248"/>
      <c r="L18" s="249"/>
      <c r="M18" s="255"/>
      <c r="N18" s="256"/>
      <c r="O18" s="268" t="s">
        <v>979</v>
      </c>
      <c r="P18" s="269"/>
      <c r="Q18" s="269"/>
      <c r="R18" s="270"/>
      <c r="S18" s="239"/>
      <c r="T18" s="240"/>
      <c r="U18" s="241"/>
      <c r="V18" s="247"/>
      <c r="W18" s="248"/>
      <c r="X18" s="249"/>
      <c r="Y18" s="247"/>
      <c r="Z18" s="248"/>
      <c r="AA18" s="249"/>
      <c r="AB18" s="247"/>
      <c r="AC18" s="248"/>
      <c r="AD18" s="249"/>
      <c r="AE18" s="255"/>
      <c r="AF18" s="256"/>
    </row>
    <row r="19" spans="1:32" ht="10.5" customHeight="1" thickBot="1" x14ac:dyDescent="0.3">
      <c r="A19" s="242"/>
      <c r="B19" s="243"/>
      <c r="C19" s="244"/>
      <c r="D19" s="250"/>
      <c r="E19" s="251"/>
      <c r="F19" s="252"/>
      <c r="G19" s="250"/>
      <c r="H19" s="251"/>
      <c r="I19" s="252"/>
      <c r="J19" s="250"/>
      <c r="K19" s="251"/>
      <c r="L19" s="252"/>
      <c r="M19" s="257"/>
      <c r="N19" s="258"/>
      <c r="O19" s="271"/>
      <c r="P19" s="272"/>
      <c r="Q19" s="272"/>
      <c r="R19" s="273"/>
      <c r="S19" s="242"/>
      <c r="T19" s="243"/>
      <c r="U19" s="244"/>
      <c r="V19" s="250"/>
      <c r="W19" s="251"/>
      <c r="X19" s="252"/>
      <c r="Y19" s="250"/>
      <c r="Z19" s="251"/>
      <c r="AA19" s="252"/>
      <c r="AB19" s="250"/>
      <c r="AC19" s="251"/>
      <c r="AD19" s="252"/>
      <c r="AE19" s="257"/>
      <c r="AF19" s="258"/>
    </row>
    <row r="20" spans="1:32" ht="10.5" customHeight="1" thickTop="1" thickBot="1" x14ac:dyDescent="0.3">
      <c r="A20" s="210"/>
      <c r="B20" s="211"/>
      <c r="C20" s="211"/>
      <c r="D20" s="211"/>
      <c r="E20" s="211"/>
      <c r="F20" s="211"/>
      <c r="G20" s="211"/>
      <c r="H20" s="211"/>
      <c r="I20" s="211"/>
      <c r="J20" s="211"/>
      <c r="K20" s="211"/>
      <c r="L20" s="211"/>
      <c r="M20" s="211"/>
      <c r="N20" s="211"/>
      <c r="O20" s="214"/>
      <c r="P20" s="214"/>
      <c r="Q20" s="214"/>
      <c r="R20" s="214"/>
      <c r="S20" s="211"/>
      <c r="T20" s="211"/>
      <c r="U20" s="211"/>
      <c r="V20" s="211"/>
      <c r="W20" s="211"/>
      <c r="X20" s="211"/>
      <c r="Y20" s="211"/>
      <c r="Z20" s="211"/>
      <c r="AA20" s="211"/>
      <c r="AB20" s="211"/>
      <c r="AC20" s="211"/>
      <c r="AD20" s="211"/>
      <c r="AE20" s="211"/>
      <c r="AF20" s="212"/>
    </row>
    <row r="21" spans="1:32" ht="35.25" customHeight="1" thickTop="1" thickBot="1" x14ac:dyDescent="0.3">
      <c r="A21" s="353" t="str">
        <f>G11&amp;" "&amp;L9&amp;" "&amp;G9&amp;" Staffing: "&amp;O12&amp;" through "&amp;O18</f>
        <v>All All Combined Staffing: Dec-19 through Nov-20</v>
      </c>
      <c r="B21" s="354"/>
      <c r="C21" s="354"/>
      <c r="D21" s="354"/>
      <c r="E21" s="354"/>
      <c r="F21" s="354"/>
      <c r="G21" s="354"/>
      <c r="H21" s="354"/>
      <c r="I21" s="354"/>
      <c r="J21" s="354"/>
      <c r="K21" s="354"/>
      <c r="L21" s="354"/>
      <c r="M21" s="354"/>
      <c r="N21" s="355"/>
      <c r="O21" s="316" t="s">
        <v>31</v>
      </c>
      <c r="P21" s="317"/>
      <c r="Q21" s="317"/>
      <c r="R21" s="318"/>
      <c r="S21" s="308" t="str">
        <f>Y11&amp;" "&amp;AD9&amp;" Staffing: "&amp;O12&amp;" through "&amp;O18</f>
        <v>All All Staffing: Dec-19 through Nov-20</v>
      </c>
      <c r="T21" s="309"/>
      <c r="U21" s="309"/>
      <c r="V21" s="309"/>
      <c r="W21" s="309"/>
      <c r="X21" s="309"/>
      <c r="Y21" s="309"/>
      <c r="Z21" s="309"/>
      <c r="AA21" s="309"/>
      <c r="AB21" s="309"/>
      <c r="AC21" s="309"/>
      <c r="AD21" s="309"/>
      <c r="AE21" s="309"/>
      <c r="AF21" s="310"/>
    </row>
    <row r="22" spans="1:32" ht="20.100000000000001" customHeight="1" thickTop="1" thickBot="1" x14ac:dyDescent="0.3">
      <c r="A22" s="4"/>
      <c r="B22" s="9"/>
      <c r="C22" s="9"/>
      <c r="D22" s="68"/>
      <c r="E22" s="40"/>
      <c r="F22" s="40"/>
      <c r="G22" s="40"/>
      <c r="H22" s="40"/>
      <c r="I22" s="40"/>
      <c r="J22" s="40"/>
      <c r="K22" s="40"/>
      <c r="L22" s="40"/>
      <c r="M22" s="40"/>
      <c r="N22" s="69"/>
      <c r="O22" s="287" t="str">
        <f>"Averages Between "&amp;O12&amp;" - "&amp;O18</f>
        <v>Averages Between Dec-19 - Nov-20</v>
      </c>
      <c r="P22" s="288"/>
      <c r="Q22" s="288"/>
      <c r="R22" s="289"/>
      <c r="S22" s="37"/>
      <c r="T22" s="40"/>
      <c r="U22" s="40"/>
      <c r="V22" s="40"/>
      <c r="W22" s="40"/>
      <c r="X22" s="40"/>
      <c r="Y22" s="8"/>
      <c r="Z22" s="3"/>
      <c r="AA22" s="40"/>
      <c r="AB22" s="40"/>
      <c r="AC22" s="40"/>
      <c r="AD22" s="40"/>
      <c r="AE22" s="40"/>
      <c r="AF22" s="69"/>
    </row>
    <row r="23" spans="1:32" ht="21.75" customHeight="1" thickTop="1" x14ac:dyDescent="0.25">
      <c r="A23" s="4"/>
      <c r="B23" s="9"/>
      <c r="C23" s="9"/>
      <c r="D23" s="68"/>
      <c r="E23" s="40"/>
      <c r="F23" s="40"/>
      <c r="G23" s="40"/>
      <c r="H23" s="40"/>
      <c r="I23" s="40"/>
      <c r="J23" s="40"/>
      <c r="K23" s="40"/>
      <c r="L23" s="40"/>
      <c r="M23" s="40"/>
      <c r="N23" s="69"/>
      <c r="O23" s="290" t="str">
        <f>G11&amp;" "&amp;L9&amp;" "&amp;G9</f>
        <v>All All Combined</v>
      </c>
      <c r="P23" s="291"/>
      <c r="Q23" s="294" t="str">
        <f>Y11&amp;" "&amp;AD9&amp;" "&amp;Y9</f>
        <v>All All Combined</v>
      </c>
      <c r="R23" s="295"/>
      <c r="S23" s="37"/>
      <c r="T23" s="40"/>
      <c r="U23" s="40"/>
      <c r="V23" s="40"/>
      <c r="W23" s="40"/>
      <c r="X23" s="40"/>
      <c r="Y23" s="8"/>
      <c r="Z23" s="3"/>
      <c r="AA23" s="40"/>
      <c r="AB23" s="40"/>
      <c r="AC23" s="40"/>
      <c r="AD23" s="40"/>
      <c r="AE23" s="40"/>
      <c r="AF23" s="69"/>
    </row>
    <row r="24" spans="1:32" ht="21.75" customHeight="1" thickBot="1" x14ac:dyDescent="0.3">
      <c r="A24" s="4"/>
      <c r="B24" s="9"/>
      <c r="C24" s="9"/>
      <c r="D24" s="68"/>
      <c r="E24" s="40"/>
      <c r="F24" s="40"/>
      <c r="G24" s="40"/>
      <c r="H24" s="40"/>
      <c r="I24" s="40"/>
      <c r="J24" s="40"/>
      <c r="K24" s="40"/>
      <c r="L24" s="40"/>
      <c r="M24" s="40"/>
      <c r="N24" s="69"/>
      <c r="O24" s="292"/>
      <c r="P24" s="293"/>
      <c r="Q24" s="296"/>
      <c r="R24" s="297"/>
      <c r="S24" s="37"/>
      <c r="T24" s="40"/>
      <c r="U24" s="40"/>
      <c r="V24" s="40"/>
      <c r="W24" s="40"/>
      <c r="X24" s="40"/>
      <c r="Y24" s="85"/>
      <c r="Z24" s="86"/>
      <c r="AA24" s="40"/>
      <c r="AB24" s="40"/>
      <c r="AC24" s="40"/>
      <c r="AD24" s="40"/>
      <c r="AE24" s="40"/>
      <c r="AF24" s="69"/>
    </row>
    <row r="25" spans="1:32" ht="20.100000000000001" customHeight="1" thickTop="1" x14ac:dyDescent="0.25">
      <c r="A25" s="4"/>
      <c r="B25" s="9"/>
      <c r="C25" s="9"/>
      <c r="D25" s="68"/>
      <c r="E25" s="40"/>
      <c r="F25" s="40"/>
      <c r="G25" s="40"/>
      <c r="H25" s="40"/>
      <c r="I25" s="40"/>
      <c r="J25" s="40"/>
      <c r="K25" s="40"/>
      <c r="L25" s="40"/>
      <c r="M25" s="40"/>
      <c r="N25" s="69"/>
      <c r="O25" s="298">
        <f>calculations!E60</f>
        <v>0.90834097158570104</v>
      </c>
      <c r="P25" s="299"/>
      <c r="Q25" s="302">
        <f>calculations!V60</f>
        <v>0.90834097158570104</v>
      </c>
      <c r="R25" s="303"/>
      <c r="S25" s="37"/>
      <c r="T25" s="40"/>
      <c r="U25" s="40"/>
      <c r="V25" s="40"/>
      <c r="W25" s="40"/>
      <c r="X25" s="40"/>
      <c r="Y25" s="8"/>
      <c r="Z25" s="3"/>
      <c r="AA25" s="40"/>
      <c r="AB25" s="40"/>
      <c r="AC25" s="40"/>
      <c r="AD25" s="40"/>
      <c r="AE25" s="40"/>
      <c r="AF25" s="69"/>
    </row>
    <row r="26" spans="1:32" ht="20.100000000000001" customHeight="1" x14ac:dyDescent="0.25">
      <c r="A26" s="4"/>
      <c r="B26" s="9"/>
      <c r="C26" s="9"/>
      <c r="D26" s="68"/>
      <c r="E26" s="40"/>
      <c r="F26" s="40"/>
      <c r="G26" s="40"/>
      <c r="H26" s="40"/>
      <c r="I26" s="40"/>
      <c r="J26" s="40"/>
      <c r="K26" s="40"/>
      <c r="L26" s="40"/>
      <c r="M26" s="40"/>
      <c r="N26" s="69"/>
      <c r="O26" s="300"/>
      <c r="P26" s="301"/>
      <c r="Q26" s="304"/>
      <c r="R26" s="305"/>
      <c r="S26" s="37"/>
      <c r="T26" s="40"/>
      <c r="U26" s="40"/>
      <c r="V26" s="40"/>
      <c r="W26" s="40"/>
      <c r="X26" s="40"/>
      <c r="Y26" s="8"/>
      <c r="Z26" s="3"/>
      <c r="AA26" s="40"/>
      <c r="AB26" s="40"/>
      <c r="AC26" s="40"/>
      <c r="AD26" s="40"/>
      <c r="AE26" s="40"/>
      <c r="AF26" s="69"/>
    </row>
    <row r="27" spans="1:32" ht="20.100000000000001" customHeight="1" thickBot="1" x14ac:dyDescent="0.3">
      <c r="A27" s="32"/>
      <c r="B27" s="10"/>
      <c r="C27" s="10"/>
      <c r="D27" s="109"/>
      <c r="E27" s="40"/>
      <c r="F27" s="40"/>
      <c r="G27" s="40"/>
      <c r="H27" s="40"/>
      <c r="I27" s="40"/>
      <c r="J27" s="40"/>
      <c r="K27" s="40"/>
      <c r="L27" s="40"/>
      <c r="M27" s="40"/>
      <c r="N27" s="69"/>
      <c r="O27" s="274" t="str">
        <f>"("&amp;ROUND(calculations!C60,1)&amp;"/"&amp;ROUND(calculations!D60,1)&amp;")"</f>
        <v>(82.6/90.9)</v>
      </c>
      <c r="P27" s="275"/>
      <c r="Q27" s="279" t="str">
        <f>"("&amp;ROUND(calculations!T60,1)&amp;"/"&amp;ROUND(calculations!U60,1)&amp;")"</f>
        <v>(82.6/90.9)</v>
      </c>
      <c r="R27" s="280"/>
      <c r="S27" s="127"/>
      <c r="T27" s="128"/>
      <c r="U27" s="128"/>
      <c r="V27" s="128"/>
      <c r="W27" s="128"/>
      <c r="X27" s="128"/>
      <c r="Y27" s="60"/>
      <c r="Z27" s="62"/>
      <c r="AA27" s="128"/>
      <c r="AB27" s="128"/>
      <c r="AC27" s="128"/>
      <c r="AD27" s="128"/>
      <c r="AE27" s="128"/>
      <c r="AF27" s="129"/>
    </row>
    <row r="28" spans="1:32" ht="20.100000000000001" customHeight="1" thickTop="1" x14ac:dyDescent="0.25">
      <c r="A28" s="306" t="s">
        <v>376</v>
      </c>
      <c r="B28" s="140">
        <f>calculations!B48</f>
        <v>43800</v>
      </c>
      <c r="C28" s="140">
        <f>calculations!B49</f>
        <v>43831</v>
      </c>
      <c r="D28" s="140">
        <f>calculations!B50</f>
        <v>43862</v>
      </c>
      <c r="E28" s="140">
        <f>calculations!B51</f>
        <v>43891</v>
      </c>
      <c r="F28" s="140">
        <f>calculations!B52</f>
        <v>43922</v>
      </c>
      <c r="G28" s="140">
        <f>calculations!B53</f>
        <v>43952</v>
      </c>
      <c r="H28" s="140">
        <f>calculations!B54</f>
        <v>43983</v>
      </c>
      <c r="I28" s="140">
        <f>calculations!B55</f>
        <v>44013</v>
      </c>
      <c r="J28" s="140">
        <f>calculations!B56</f>
        <v>44044</v>
      </c>
      <c r="K28" s="140">
        <f>calculations!B57</f>
        <v>44075</v>
      </c>
      <c r="L28" s="140">
        <f>calculations!B58</f>
        <v>44105</v>
      </c>
      <c r="M28" s="140">
        <f>calculations!B59</f>
        <v>44136</v>
      </c>
      <c r="N28" s="141" t="s">
        <v>380</v>
      </c>
      <c r="O28" s="281" t="str">
        <f>O$23&amp;" is "&amp;(ROUND(calculations!D60/calculations!U60,2))*100&amp;"% of "&amp;Q$23&amp;" "&amp;O$21</f>
        <v>All All Combined is 100% of All All Combined Staffing</v>
      </c>
      <c r="P28" s="282"/>
      <c r="Q28" s="282"/>
      <c r="R28" s="283"/>
      <c r="S28" s="306" t="s">
        <v>376</v>
      </c>
      <c r="T28" s="125">
        <f>calculations!S48</f>
        <v>43800</v>
      </c>
      <c r="U28" s="125">
        <f>calculations!S49</f>
        <v>43831</v>
      </c>
      <c r="V28" s="125">
        <f>calculations!S50</f>
        <v>43862</v>
      </c>
      <c r="W28" s="125">
        <f>calculations!S51</f>
        <v>43891</v>
      </c>
      <c r="X28" s="125">
        <f>calculations!S52</f>
        <v>43922</v>
      </c>
      <c r="Y28" s="125">
        <f>calculations!S53</f>
        <v>43952</v>
      </c>
      <c r="Z28" s="125">
        <f>calculations!S54</f>
        <v>43983</v>
      </c>
      <c r="AA28" s="125">
        <f>calculations!S55</f>
        <v>44013</v>
      </c>
      <c r="AB28" s="125">
        <f>calculations!S56</f>
        <v>44044</v>
      </c>
      <c r="AC28" s="125">
        <f>calculations!S57</f>
        <v>44075</v>
      </c>
      <c r="AD28" s="125">
        <f>calculations!S58</f>
        <v>44105</v>
      </c>
      <c r="AE28" s="125">
        <f>calculations!S59</f>
        <v>44136</v>
      </c>
      <c r="AF28" s="126" t="s">
        <v>380</v>
      </c>
    </row>
    <row r="29" spans="1:32" ht="20.100000000000001" customHeight="1" thickBot="1" x14ac:dyDescent="0.3">
      <c r="A29" s="307"/>
      <c r="B29" s="122" t="str">
        <f>IF(calculations!B48="","",IF(calculations!D48="","",ROUND(calculations!C48,1)&amp;"/"&amp;calculations!D48))</f>
        <v>91/97.5</v>
      </c>
      <c r="C29" s="123" t="str">
        <f>IF(calculations!B49="","",IF(calculations!D49="","",ROUND(calculations!C49,1)&amp;"/"&amp;calculations!D49))</f>
        <v>82.5/88.5</v>
      </c>
      <c r="D29" s="123" t="str">
        <f>IF(calculations!B50="","",IF(calculations!D50="","",ROUND(calculations!C50,1)&amp;"/"&amp;calculations!D50))</f>
        <v>83.5/88.5</v>
      </c>
      <c r="E29" s="123" t="str">
        <f>IF(calculations!B51="","",IF(calculations!D51="","",ROUND(calculations!C51,1)&amp;"/"&amp;calculations!D51))</f>
        <v>86.5/91.5</v>
      </c>
      <c r="F29" s="123" t="str">
        <f>IF(calculations!B52="","",IF(calculations!D52="","",ROUND(calculations!C52,1)&amp;"/"&amp;calculations!D52))</f>
        <v>82/88.5</v>
      </c>
      <c r="G29" s="123" t="str">
        <f>IF(calculations!B53="","",IF(calculations!D53="","",ROUND(calculations!C53,1)&amp;"/"&amp;calculations!D53))</f>
        <v>80.5/88.5</v>
      </c>
      <c r="H29" s="123" t="str">
        <f>IF(calculations!$B54="","",IF(calculations!D54="","",ROUND(calculations!$C54,1)&amp;"/"&amp;calculations!$D54))</f>
        <v>80.5/88.5</v>
      </c>
      <c r="I29" s="123" t="str">
        <f>IF(calculations!B55="","",IF(calculations!D55="","",ROUND(calculations!$C55,1)&amp;"/"&amp;calculations!$D55))</f>
        <v>80.5/93.5</v>
      </c>
      <c r="J29" s="123" t="str">
        <f>IF(calculations!B56="","",IF(calculations!D56="","",ROUND(calculations!$C56,1)&amp;"/"&amp;calculations!$D56))</f>
        <v>80/93.5</v>
      </c>
      <c r="K29" s="123" t="str">
        <f>IF(calculations!B57="","",IF(calculations!D57="","",ROUND(calculations!$C57,1)&amp;"/"&amp;calculations!$D57))</f>
        <v>78/93.5</v>
      </c>
      <c r="L29" s="123" t="str">
        <f>IF(calculations!B58="","",IF(calculations!D58="","",ROUND(calculations!$C58,1)&amp;"/"&amp;calculations!$D58))</f>
        <v>83.5/89.5</v>
      </c>
      <c r="M29" s="123" t="str">
        <f>IF(calculations!B59="","",IF(calculations!D59="","",ROUND(calculations!$C59,1)&amp;"/"&amp;calculations!$D59))</f>
        <v>82.5/89.5</v>
      </c>
      <c r="N29" s="124" t="str">
        <f>ROUND(calculations!C60,1)&amp;"/"&amp;ROUND(calculations!D60,1)</f>
        <v>82.6/90.9</v>
      </c>
      <c r="O29" s="284"/>
      <c r="P29" s="285"/>
      <c r="Q29" s="285"/>
      <c r="R29" s="286"/>
      <c r="S29" s="307"/>
      <c r="T29" s="122" t="str">
        <f>IF(calculations!S48="","",IF(calculations!U48="","",ROUND(calculations!T48,1)&amp;"/"&amp;calculations!U48))</f>
        <v>91/97.5</v>
      </c>
      <c r="U29" s="123" t="str">
        <f>IF(calculations!S49="","",IF(calculations!U49="","",ROUND(calculations!T49,1)&amp;"/"&amp;calculations!U49))</f>
        <v>82.5/88.5</v>
      </c>
      <c r="V29" s="123" t="str">
        <f>IF(calculations!S50="","",IF(calculations!U50="","",ROUND(calculations!T50,1)&amp;"/"&amp;calculations!U50))</f>
        <v>83.5/88.5</v>
      </c>
      <c r="W29" s="123" t="str">
        <f>IF(calculations!S51="","",IF(calculations!U51="","",ROUND(calculations!T51,1)&amp;"/"&amp;calculations!U51))</f>
        <v>86.5/91.5</v>
      </c>
      <c r="X29" s="123" t="str">
        <f>IF(calculations!S52="","",IF(calculations!U52="","",ROUND(calculations!T52,1)&amp;"/"&amp;calculations!U52))</f>
        <v>82/88.5</v>
      </c>
      <c r="Y29" s="123" t="str">
        <f>IF(calculations!S53="","",IF(calculations!U53="","",ROUND(calculations!T53,1)&amp;"/"&amp;calculations!U53))</f>
        <v>80.5/88.5</v>
      </c>
      <c r="Z29" s="123" t="str">
        <f>IF(calculations!S54="","",IF(calculations!U54="","",ROUND(calculations!$T54,1)&amp;"/"&amp;calculations!$U54))</f>
        <v>80.5/88.5</v>
      </c>
      <c r="AA29" s="123" t="str">
        <f>IF(calculations!S55="","",IF(calculations!U55="","",ROUND(calculations!$T55,1)&amp;"/"&amp;calculations!$U55))</f>
        <v>80.5/93.5</v>
      </c>
      <c r="AB29" s="123" t="str">
        <f>IF(calculations!S56="","",IF(calculations!U56="","",ROUND(calculations!$T56,1)&amp;"/"&amp;calculations!$U56))</f>
        <v>80/93.5</v>
      </c>
      <c r="AC29" s="123" t="str">
        <f>IF(calculations!S57="","",IF(calculations!U57="","",ROUND(calculations!$T57,1)&amp;"/"&amp;calculations!$U57))</f>
        <v>78/93.5</v>
      </c>
      <c r="AD29" s="123" t="str">
        <f>IF(calculations!S58="","",IF(calculations!U58="","",ROUND(calculations!$T58,1)&amp;"/"&amp;calculations!$U58))</f>
        <v>83.5/89.5</v>
      </c>
      <c r="AE29" s="123" t="str">
        <f>IF(calculations!S59="","",IF(calculations!U59="","",ROUND(calculations!$T59,1)&amp;"/"&amp;calculations!$U59))</f>
        <v>82.5/89.5</v>
      </c>
      <c r="AF29" s="124" t="str">
        <f>ROUND(calculations!T60,1)&amp;"/"&amp;ROUND(calculations!U60,1)</f>
        <v>82.6/90.9</v>
      </c>
    </row>
    <row r="30" spans="1:32" ht="10.5" customHeight="1" thickTop="1" thickBot="1" x14ac:dyDescent="0.3">
      <c r="A30" s="311"/>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3"/>
    </row>
    <row r="31" spans="1:32" ht="35.25" customHeight="1" thickTop="1" thickBot="1" x14ac:dyDescent="0.3">
      <c r="A31" s="308" t="str">
        <f>G11&amp;" "&amp;L9&amp;" Capacity: "&amp;O12&amp;" through "&amp;O18</f>
        <v>All All Capacity: Dec-19 through Nov-20</v>
      </c>
      <c r="B31" s="309"/>
      <c r="C31" s="309"/>
      <c r="D31" s="309"/>
      <c r="E31" s="309"/>
      <c r="F31" s="309"/>
      <c r="G31" s="309"/>
      <c r="H31" s="309"/>
      <c r="I31" s="309"/>
      <c r="J31" s="309"/>
      <c r="K31" s="309"/>
      <c r="L31" s="309"/>
      <c r="M31" s="309"/>
      <c r="N31" s="310"/>
      <c r="O31" s="316" t="s">
        <v>2</v>
      </c>
      <c r="P31" s="317"/>
      <c r="Q31" s="317"/>
      <c r="R31" s="318"/>
      <c r="S31" s="308" t="str">
        <f>Y11&amp;" "&amp;AD9&amp;" Capacity: "&amp;O12&amp;" through "&amp;O18</f>
        <v>All All Capacity: Dec-19 through Nov-20</v>
      </c>
      <c r="T31" s="309"/>
      <c r="U31" s="309"/>
      <c r="V31" s="309"/>
      <c r="W31" s="309"/>
      <c r="X31" s="309"/>
      <c r="Y31" s="309"/>
      <c r="Z31" s="309"/>
      <c r="AA31" s="309"/>
      <c r="AB31" s="309"/>
      <c r="AC31" s="309"/>
      <c r="AD31" s="309"/>
      <c r="AE31" s="309"/>
      <c r="AF31" s="310"/>
    </row>
    <row r="32" spans="1:32" ht="20.100000000000001" customHeight="1" thickTop="1" thickBot="1" x14ac:dyDescent="0.3">
      <c r="A32" s="61"/>
      <c r="B32" s="5"/>
      <c r="C32" s="6"/>
      <c r="D32" s="7" t="str">
        <f>IF(E32&gt;3.49,"A",IF(E32&gt;2.99,"B",IF(E32&gt;2.49,"C",IF(E32&gt;1.99,"D","F"))))</f>
        <v>F</v>
      </c>
      <c r="E32" s="8">
        <f>M89</f>
        <v>0</v>
      </c>
      <c r="O32" s="287" t="str">
        <f>"Averages Between "&amp;O$12&amp;" - "&amp;O$18</f>
        <v>Averages Between Dec-19 - Nov-20</v>
      </c>
      <c r="P32" s="288"/>
      <c r="Q32" s="288"/>
      <c r="R32" s="289"/>
      <c r="S32" s="37"/>
      <c r="T32" s="40"/>
      <c r="U32" s="40"/>
      <c r="V32" s="40"/>
      <c r="W32" s="40"/>
      <c r="X32" s="40"/>
      <c r="Y32" s="8"/>
      <c r="Z32" s="3"/>
      <c r="AA32" s="40"/>
      <c r="AB32" s="40"/>
      <c r="AC32" s="40"/>
      <c r="AD32" s="40"/>
      <c r="AE32" s="40"/>
      <c r="AF32" s="69"/>
    </row>
    <row r="33" spans="1:32" ht="21.75" customHeight="1" thickTop="1" x14ac:dyDescent="0.25">
      <c r="A33" s="61"/>
      <c r="B33" s="5"/>
      <c r="C33" s="6"/>
      <c r="D33" s="7" t="str">
        <f>IF(N89=1,IF(O89=1,IF(Q89=1,"A","B"),IF(Q89=1,"B","C")),"F")</f>
        <v>F</v>
      </c>
      <c r="E33" s="8"/>
      <c r="O33" s="290" t="str">
        <f>G11&amp;" "&amp;L9</f>
        <v>All All</v>
      </c>
      <c r="P33" s="291"/>
      <c r="Q33" s="294" t="str">
        <f>Y11&amp;" "&amp;AD9</f>
        <v>All All</v>
      </c>
      <c r="R33" s="295"/>
      <c r="S33" s="37"/>
      <c r="T33" s="40"/>
      <c r="U33" s="40"/>
      <c r="V33" s="40"/>
      <c r="W33" s="40"/>
      <c r="X33" s="40"/>
      <c r="Y33" s="8"/>
      <c r="Z33" s="3"/>
      <c r="AA33" s="40"/>
      <c r="AB33" s="40"/>
      <c r="AC33" s="40"/>
      <c r="AD33" s="40"/>
      <c r="AE33" s="40"/>
      <c r="AF33" s="69"/>
    </row>
    <row r="34" spans="1:32" ht="21.75" customHeight="1" thickBot="1" x14ac:dyDescent="0.3">
      <c r="A34" s="61"/>
      <c r="B34" s="5"/>
      <c r="C34" s="63"/>
      <c r="D34" s="64"/>
      <c r="E34" s="64"/>
      <c r="O34" s="292"/>
      <c r="P34" s="293"/>
      <c r="Q34" s="296"/>
      <c r="R34" s="297"/>
      <c r="S34" s="37"/>
      <c r="T34" s="40"/>
      <c r="U34" s="40"/>
      <c r="V34" s="40"/>
      <c r="W34" s="40"/>
      <c r="X34" s="40"/>
      <c r="Y34" s="85"/>
      <c r="Z34" s="86"/>
      <c r="AA34" s="40"/>
      <c r="AB34" s="40"/>
      <c r="AC34" s="40"/>
      <c r="AD34" s="40"/>
      <c r="AE34" s="40"/>
      <c r="AF34" s="69"/>
    </row>
    <row r="35" spans="1:32" ht="20.100000000000001" customHeight="1" thickTop="1" x14ac:dyDescent="0.25">
      <c r="A35" s="61"/>
      <c r="B35" s="5"/>
      <c r="C35" s="6"/>
      <c r="D35" s="7"/>
      <c r="E35" s="8"/>
      <c r="O35" s="298">
        <f>calculations!J60</f>
        <v>0.88077831515015192</v>
      </c>
      <c r="P35" s="299"/>
      <c r="Q35" s="302">
        <f>calculations!AA60</f>
        <v>0.88077831515015192</v>
      </c>
      <c r="R35" s="303"/>
      <c r="S35" s="37"/>
      <c r="T35" s="40"/>
      <c r="U35" s="40"/>
      <c r="V35" s="40"/>
      <c r="W35" s="40"/>
      <c r="X35" s="40"/>
      <c r="Y35" s="8"/>
      <c r="Z35" s="3"/>
      <c r="AA35" s="40"/>
      <c r="AB35" s="40"/>
      <c r="AC35" s="40"/>
      <c r="AD35" s="40"/>
      <c r="AE35" s="40"/>
      <c r="AF35" s="69"/>
    </row>
    <row r="36" spans="1:32" ht="20.100000000000001" customHeight="1" x14ac:dyDescent="0.25">
      <c r="A36" s="61"/>
      <c r="B36" s="5"/>
      <c r="C36" s="6"/>
      <c r="D36" s="7"/>
      <c r="E36" s="8"/>
      <c r="O36" s="300"/>
      <c r="P36" s="301"/>
      <c r="Q36" s="304"/>
      <c r="R36" s="305"/>
      <c r="S36" s="37"/>
      <c r="T36" s="40"/>
      <c r="U36" s="40"/>
      <c r="V36" s="40"/>
      <c r="W36" s="40"/>
      <c r="X36" s="40"/>
      <c r="Y36" s="8"/>
      <c r="Z36" s="3"/>
      <c r="AA36" s="40"/>
      <c r="AB36" s="40"/>
      <c r="AC36" s="40"/>
      <c r="AD36" s="40"/>
      <c r="AE36" s="40"/>
      <c r="AF36" s="69"/>
    </row>
    <row r="37" spans="1:32" ht="20.100000000000001" customHeight="1" thickBot="1" x14ac:dyDescent="0.3">
      <c r="A37" s="32"/>
      <c r="B37" s="10"/>
      <c r="C37" s="6"/>
      <c r="D37" s="7">
        <f>X89</f>
        <v>0</v>
      </c>
      <c r="E37" s="8"/>
      <c r="O37" s="274" t="str">
        <f>"("&amp;ROUND(calculations!G60,1)&amp;"/"&amp;ROUND(calculations!I60,1)&amp;")"</f>
        <v>(652.6/740.9)</v>
      </c>
      <c r="P37" s="275"/>
      <c r="Q37" s="279" t="str">
        <f>"("&amp;ROUND(calculations!X60,1)&amp;"/"&amp;ROUND(calculations!Z60,1)&amp;")"</f>
        <v>(652.6/740.9)</v>
      </c>
      <c r="R37" s="280"/>
      <c r="S37" s="127"/>
      <c r="T37" s="128"/>
      <c r="U37" s="128"/>
      <c r="V37" s="128"/>
      <c r="W37" s="128"/>
      <c r="X37" s="128"/>
      <c r="Y37" s="60"/>
      <c r="Z37" s="62"/>
      <c r="AA37" s="128"/>
      <c r="AB37" s="128"/>
      <c r="AC37" s="128"/>
      <c r="AD37" s="128"/>
      <c r="AE37" s="128"/>
      <c r="AF37" s="129"/>
    </row>
    <row r="38" spans="1:32" ht="20.100000000000001" customHeight="1" thickTop="1" x14ac:dyDescent="0.25">
      <c r="A38" s="306" t="s">
        <v>377</v>
      </c>
      <c r="B38" s="161">
        <f t="shared" ref="B38:M38" si="0">B28</f>
        <v>43800</v>
      </c>
      <c r="C38" s="142">
        <f t="shared" si="0"/>
        <v>43831</v>
      </c>
      <c r="D38" s="142">
        <f t="shared" si="0"/>
        <v>43862</v>
      </c>
      <c r="E38" s="142">
        <f t="shared" si="0"/>
        <v>43891</v>
      </c>
      <c r="F38" s="142">
        <f t="shared" si="0"/>
        <v>43922</v>
      </c>
      <c r="G38" s="142">
        <f t="shared" si="0"/>
        <v>43952</v>
      </c>
      <c r="H38" s="142">
        <f t="shared" si="0"/>
        <v>43983</v>
      </c>
      <c r="I38" s="142">
        <f t="shared" si="0"/>
        <v>44013</v>
      </c>
      <c r="J38" s="142">
        <f t="shared" si="0"/>
        <v>44044</v>
      </c>
      <c r="K38" s="142">
        <f t="shared" si="0"/>
        <v>44075</v>
      </c>
      <c r="L38" s="142">
        <f t="shared" si="0"/>
        <v>44105</v>
      </c>
      <c r="M38" s="142">
        <f t="shared" si="0"/>
        <v>44136</v>
      </c>
      <c r="N38" s="143" t="s">
        <v>380</v>
      </c>
      <c r="O38" s="281" t="str">
        <f>O$33&amp;" is "&amp;(ROUND(calculations!I60/calculations!Z60,2))*100&amp;"% of "&amp;Q$33&amp;" "&amp;O$31</f>
        <v>All All is 100% of All All Capacity</v>
      </c>
      <c r="P38" s="282"/>
      <c r="Q38" s="282"/>
      <c r="R38" s="283"/>
      <c r="S38" s="306" t="s">
        <v>377</v>
      </c>
      <c r="T38" s="125">
        <f t="shared" ref="T38:AE38" si="1">T28</f>
        <v>43800</v>
      </c>
      <c r="U38" s="125">
        <f t="shared" si="1"/>
        <v>43831</v>
      </c>
      <c r="V38" s="125">
        <f t="shared" si="1"/>
        <v>43862</v>
      </c>
      <c r="W38" s="125">
        <f t="shared" si="1"/>
        <v>43891</v>
      </c>
      <c r="X38" s="125">
        <f t="shared" si="1"/>
        <v>43922</v>
      </c>
      <c r="Y38" s="125">
        <f t="shared" si="1"/>
        <v>43952</v>
      </c>
      <c r="Z38" s="125">
        <f t="shared" si="1"/>
        <v>43983</v>
      </c>
      <c r="AA38" s="125">
        <f t="shared" si="1"/>
        <v>44013</v>
      </c>
      <c r="AB38" s="125">
        <f t="shared" si="1"/>
        <v>44044</v>
      </c>
      <c r="AC38" s="125">
        <f t="shared" si="1"/>
        <v>44075</v>
      </c>
      <c r="AD38" s="125">
        <f t="shared" si="1"/>
        <v>44105</v>
      </c>
      <c r="AE38" s="125">
        <f t="shared" si="1"/>
        <v>44136</v>
      </c>
      <c r="AF38" s="126" t="s">
        <v>380</v>
      </c>
    </row>
    <row r="39" spans="1:32" s="21" customFormat="1" ht="20.100000000000001" customHeight="1" thickBot="1" x14ac:dyDescent="0.3">
      <c r="A39" s="307"/>
      <c r="B39" s="122" t="str">
        <f>IF(calculations!B48="","",IF(calculations!I48="","",ROUND(calculations!G48,1)&amp;"/"&amp;calculations!I48))</f>
        <v>738/806</v>
      </c>
      <c r="C39" s="122" t="str">
        <f>IF(calculations!$B49="","",IF(calculations!I49="","",ROUND(calculations!$G49,1)&amp;"/"&amp;calculations!$I49))</f>
        <v>651/727</v>
      </c>
      <c r="D39" s="122" t="str">
        <f>IF(calculations!$B50="","",IF(calculations!I50="","",ROUND(calculations!$G50,1)&amp;"/"&amp;calculations!$I50))</f>
        <v>659/727</v>
      </c>
      <c r="E39" s="122" t="str">
        <f>IF(calculations!$B51="","",IF(calculations!I51="","",ROUND(calculations!$G51,1)&amp;"/"&amp;calculations!$I51))</f>
        <v>674/743</v>
      </c>
      <c r="F39" s="122" t="str">
        <f>IF(calculations!$B52="","",IF(calculations!I52="","",ROUND(calculations!$G52,1)&amp;"/"&amp;calculations!$I52))</f>
        <v>651/728</v>
      </c>
      <c r="G39" s="122" t="str">
        <f>IF(calculations!$B53="","",IF(calculations!I53="","",ROUND(calculations!$G53,1)&amp;"/"&amp;calculations!$I53))</f>
        <v>638/728</v>
      </c>
      <c r="H39" s="122" t="str">
        <f>IF(calculations!$B54="","",IF(calculations!I54="","",ROUND(calculations!$G54,1)&amp;"/"&amp;calculations!$I54))</f>
        <v>638/728</v>
      </c>
      <c r="I39" s="122" t="str">
        <f>IF(calculations!$B55="","",IF(calculations!I55="","",ROUND(calculations!$G55,1)&amp;"/"&amp;calculations!$I55))</f>
        <v>615/758</v>
      </c>
      <c r="J39" s="122" t="str">
        <f>IF(calculations!$B56="","",IF(calculations!I56="","",ROUND(calculations!$G56,1)&amp;"/"&amp;calculations!$I56))</f>
        <v>612/758</v>
      </c>
      <c r="K39" s="122" t="str">
        <f>IF(calculations!$B57="","",IF(calculations!I57="","",ROUND(calculations!$G57,1)&amp;"/"&amp;calculations!$I57))</f>
        <v>595/758</v>
      </c>
      <c r="L39" s="122" t="str">
        <f>IF(calculations!$B58="","",IF(calculations!I58="","",ROUND(calculations!$G58,1)&amp;"/"&amp;calculations!$I58))</f>
        <v>683/715</v>
      </c>
      <c r="M39" s="122" t="str">
        <f>IF(calculations!$B59="","",IF(calculations!I59="","",ROUND(calculations!$G59,1)&amp;"/"&amp;calculations!$I59))</f>
        <v>677/715</v>
      </c>
      <c r="N39" s="124" t="str">
        <f>ROUND(calculations!G60,1)&amp;"/"&amp;ROUND(calculations!I60,1)</f>
        <v>652.6/740.9</v>
      </c>
      <c r="O39" s="284"/>
      <c r="P39" s="285"/>
      <c r="Q39" s="285"/>
      <c r="R39" s="286"/>
      <c r="S39" s="307"/>
      <c r="T39" s="122" t="str">
        <f>IF(calculations!S48="","",IF(calculations!Z48="","",ROUND(calculations!X48,1)&amp;"/"&amp;calculations!Z48))</f>
        <v>738/806</v>
      </c>
      <c r="U39" s="122" t="str">
        <f>IF(calculations!$S49="","",IF(calculations!Z49="","",ROUND(calculations!X49,1)&amp;"/"&amp;calculations!Z49))</f>
        <v>651/727</v>
      </c>
      <c r="V39" s="122" t="str">
        <f>IF(calculations!$S50="","",IF(calculations!Z50="","",ROUND(calculations!X50,1)&amp;"/"&amp;calculations!Z50))</f>
        <v>659/727</v>
      </c>
      <c r="W39" s="122" t="str">
        <f>IF(calculations!$S51="","",IF(calculations!Z51="","",ROUND(calculations!X51,1)&amp;"/"&amp;calculations!Z51))</f>
        <v>674/743</v>
      </c>
      <c r="X39" s="122" t="str">
        <f>IF(calculations!$S52="","",IF(calculations!Z52="","",ROUND(calculations!X52,1)&amp;"/"&amp;calculations!Z52))</f>
        <v>651/728</v>
      </c>
      <c r="Y39" s="122" t="str">
        <f>IF(calculations!$S53="","",IF(calculations!Z53="","",ROUND(calculations!X53,1)&amp;"/"&amp;calculations!Z53))</f>
        <v>638/728</v>
      </c>
      <c r="Z39" s="122" t="str">
        <f>IF(calculations!$S54="","",IF(calculations!Z54="","",ROUND(calculations!$X54,1)&amp;"/"&amp;calculations!$Z54))</f>
        <v>638/728</v>
      </c>
      <c r="AA39" s="122" t="str">
        <f>IF(calculations!$S55="","",IF(calculations!Z55="","",ROUND(calculations!$X55,1)&amp;"/"&amp;calculations!$Z55))</f>
        <v>615/758</v>
      </c>
      <c r="AB39" s="122" t="str">
        <f>IF(calculations!$S56="","",IF(calculations!Z56="","",ROUND(calculations!$X56,1)&amp;"/"&amp;calculations!$Z56))</f>
        <v>612/758</v>
      </c>
      <c r="AC39" s="122" t="str">
        <f>IF(calculations!$S57="","",IF(calculations!Z57="","",ROUND(calculations!$X57,1)&amp;"/"&amp;calculations!$Z57))</f>
        <v>595/758</v>
      </c>
      <c r="AD39" s="122" t="str">
        <f>IF(calculations!$S58="","",IF(calculations!Z58="","",ROUND(calculations!$X58,1)&amp;"/"&amp;calculations!$Z58))</f>
        <v>683/715</v>
      </c>
      <c r="AE39" s="122" t="str">
        <f>IF(calculations!$S59="","",IF(calculations!Z59="","",ROUND(calculations!$X59,1)&amp;"/"&amp;calculations!$Z59))</f>
        <v>677/715</v>
      </c>
      <c r="AF39" s="124" t="str">
        <f>ROUND(calculations!X60,1)&amp;"/"&amp;ROUND(calculations!Z60,1)</f>
        <v>652.6/740.9</v>
      </c>
    </row>
    <row r="40" spans="1:32" ht="10.5" customHeight="1" thickTop="1" thickBot="1" x14ac:dyDescent="0.3">
      <c r="A40" s="311"/>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3"/>
    </row>
    <row r="41" spans="1:32" ht="35.25" customHeight="1" thickTop="1" thickBot="1" x14ac:dyDescent="0.3">
      <c r="A41" s="308" t="str">
        <f>G11&amp;" "&amp;L9&amp;" Utilization: "&amp;O12&amp;" through "&amp;O18</f>
        <v>All All Utilization: Dec-19 through Nov-20</v>
      </c>
      <c r="B41" s="309"/>
      <c r="C41" s="309"/>
      <c r="D41" s="309"/>
      <c r="E41" s="309"/>
      <c r="F41" s="309"/>
      <c r="G41" s="309"/>
      <c r="H41" s="309"/>
      <c r="I41" s="309"/>
      <c r="J41" s="309"/>
      <c r="K41" s="309"/>
      <c r="L41" s="309"/>
      <c r="M41" s="309"/>
      <c r="N41" s="310"/>
      <c r="O41" s="316" t="s">
        <v>0</v>
      </c>
      <c r="P41" s="317"/>
      <c r="Q41" s="317"/>
      <c r="R41" s="318"/>
      <c r="S41" s="308" t="str">
        <f>Y11&amp;" "&amp;AD9&amp;" Utilization: "&amp;O12&amp;" through "&amp;O18</f>
        <v>All All Utilization: Dec-19 through Nov-20</v>
      </c>
      <c r="T41" s="309"/>
      <c r="U41" s="309"/>
      <c r="V41" s="309"/>
      <c r="W41" s="309"/>
      <c r="X41" s="309"/>
      <c r="Y41" s="309"/>
      <c r="Z41" s="309"/>
      <c r="AA41" s="309"/>
      <c r="AB41" s="309"/>
      <c r="AC41" s="309"/>
      <c r="AD41" s="309"/>
      <c r="AE41" s="309"/>
      <c r="AF41" s="310"/>
    </row>
    <row r="42" spans="1:32" s="21" customFormat="1" ht="20.100000000000001" customHeight="1" thickTop="1" thickBot="1" x14ac:dyDescent="0.3">
      <c r="A42" s="65">
        <f>IF(D32="A",1,IF(D32="B",2,IF(D32="C",3,IF(D32="D",4,IF(D32="F",5,"N/A")))))</f>
        <v>5</v>
      </c>
      <c r="B42" s="43"/>
      <c r="C42" s="43"/>
      <c r="D42" s="43"/>
      <c r="E42" s="43"/>
      <c r="F42" s="43"/>
      <c r="G42" s="43"/>
      <c r="H42" s="121"/>
      <c r="I42" s="115"/>
      <c r="J42" s="115"/>
      <c r="K42" s="113"/>
      <c r="L42" s="113"/>
      <c r="M42" s="113"/>
      <c r="N42" s="113"/>
      <c r="O42" s="287" t="str">
        <f>"Averages Between "&amp;O$12&amp;" - "&amp;O$18</f>
        <v>Averages Between Dec-19 - Nov-20</v>
      </c>
      <c r="P42" s="288"/>
      <c r="Q42" s="288"/>
      <c r="R42" s="289"/>
      <c r="S42" s="37"/>
      <c r="T42" s="40"/>
      <c r="U42" s="40"/>
      <c r="V42" s="40"/>
      <c r="W42" s="40"/>
      <c r="X42" s="40"/>
      <c r="Y42" s="8"/>
      <c r="Z42" s="3"/>
      <c r="AA42" s="40"/>
      <c r="AB42" s="40"/>
      <c r="AC42" s="40"/>
      <c r="AD42" s="40"/>
      <c r="AE42" s="40"/>
      <c r="AF42" s="69"/>
    </row>
    <row r="43" spans="1:32" s="21" customFormat="1" ht="21.75" customHeight="1" thickTop="1" x14ac:dyDescent="0.25">
      <c r="A43" s="66">
        <f>(N89+O89+Q89)/3</f>
        <v>0</v>
      </c>
      <c r="B43" s="43"/>
      <c r="C43" s="43"/>
      <c r="D43" s="43"/>
      <c r="E43" s="43"/>
      <c r="F43" s="43"/>
      <c r="G43" s="43"/>
      <c r="H43" s="3"/>
      <c r="I43" s="120"/>
      <c r="K43" s="114"/>
      <c r="L43" s="114"/>
      <c r="M43" s="114"/>
      <c r="N43" s="114"/>
      <c r="O43" s="290" t="str">
        <f>G11&amp;" "&amp;L9</f>
        <v>All All</v>
      </c>
      <c r="P43" s="291"/>
      <c r="Q43" s="294" t="str">
        <f>Y11&amp;" "&amp;AD9</f>
        <v>All All</v>
      </c>
      <c r="R43" s="295"/>
      <c r="S43" s="37"/>
      <c r="T43" s="40"/>
      <c r="U43" s="40"/>
      <c r="V43" s="40"/>
      <c r="W43" s="40"/>
      <c r="X43" s="40"/>
      <c r="Y43" s="8"/>
      <c r="Z43" s="3"/>
      <c r="AA43" s="40"/>
      <c r="AB43" s="40"/>
      <c r="AC43" s="40"/>
      <c r="AD43" s="40"/>
      <c r="AE43" s="40"/>
      <c r="AF43" s="69"/>
    </row>
    <row r="44" spans="1:32" s="21" customFormat="1" ht="21.75" customHeight="1" thickBot="1" x14ac:dyDescent="0.3">
      <c r="A44" s="67"/>
      <c r="B44" s="63"/>
      <c r="C44" s="63"/>
      <c r="D44" s="63"/>
      <c r="E44" s="63"/>
      <c r="F44" s="63"/>
      <c r="G44" s="84"/>
      <c r="H44" s="86"/>
      <c r="I44" s="118"/>
      <c r="K44" s="117"/>
      <c r="L44" s="117"/>
      <c r="M44" s="116"/>
      <c r="N44" s="116"/>
      <c r="O44" s="292"/>
      <c r="P44" s="293"/>
      <c r="Q44" s="296"/>
      <c r="R44" s="297"/>
      <c r="S44" s="37"/>
      <c r="T44" s="40"/>
      <c r="U44" s="40"/>
      <c r="V44" s="40"/>
      <c r="W44" s="40"/>
      <c r="X44" s="40"/>
      <c r="Y44" s="85"/>
      <c r="Z44" s="86"/>
      <c r="AA44" s="40"/>
      <c r="AB44" s="40"/>
      <c r="AC44" s="40"/>
      <c r="AD44" s="40"/>
      <c r="AE44" s="40"/>
      <c r="AF44" s="69"/>
    </row>
    <row r="45" spans="1:32" s="21" customFormat="1" ht="20.100000000000001" customHeight="1" thickTop="1" x14ac:dyDescent="0.25">
      <c r="A45" s="66"/>
      <c r="B45" s="43"/>
      <c r="C45" s="43"/>
      <c r="D45" s="43"/>
      <c r="E45" s="43"/>
      <c r="F45" s="43"/>
      <c r="G45" s="43"/>
      <c r="H45" s="3"/>
      <c r="I45" s="119"/>
      <c r="K45" s="117"/>
      <c r="L45" s="117"/>
      <c r="M45" s="116"/>
      <c r="N45" s="116"/>
      <c r="O45" s="298">
        <f>calculations!H60</f>
        <v>0.74932958753671297</v>
      </c>
      <c r="P45" s="299"/>
      <c r="Q45" s="302">
        <f>calculations!Y60</f>
        <v>0.74932958753671297</v>
      </c>
      <c r="R45" s="303"/>
      <c r="S45" s="37"/>
      <c r="T45" s="40"/>
      <c r="U45" s="40"/>
      <c r="V45" s="40"/>
      <c r="W45" s="40"/>
      <c r="X45" s="40"/>
      <c r="Y45" s="8"/>
      <c r="Z45" s="3"/>
      <c r="AA45" s="40"/>
      <c r="AB45" s="40"/>
      <c r="AC45" s="40"/>
      <c r="AD45" s="40"/>
      <c r="AE45" s="40"/>
      <c r="AF45" s="69"/>
    </row>
    <row r="46" spans="1:32" s="21" customFormat="1" ht="20.100000000000001" customHeight="1" x14ac:dyDescent="0.35">
      <c r="A46" s="66"/>
      <c r="B46" s="43"/>
      <c r="C46" s="43"/>
      <c r="D46" s="43"/>
      <c r="E46" s="43"/>
      <c r="F46" s="43"/>
      <c r="G46" s="43"/>
      <c r="H46" s="3"/>
      <c r="I46" s="59"/>
      <c r="J46" s="91"/>
      <c r="K46" s="50"/>
      <c r="L46" s="50"/>
      <c r="M46" s="50"/>
      <c r="N46" s="50"/>
      <c r="O46" s="300"/>
      <c r="P46" s="301"/>
      <c r="Q46" s="304"/>
      <c r="R46" s="305"/>
      <c r="S46" s="37"/>
      <c r="T46" s="40"/>
      <c r="U46" s="40"/>
      <c r="V46" s="40"/>
      <c r="W46" s="40"/>
      <c r="X46" s="40"/>
      <c r="Y46" s="8"/>
      <c r="Z46" s="3"/>
      <c r="AA46" s="40"/>
      <c r="AB46" s="40"/>
      <c r="AC46" s="40"/>
      <c r="AD46" s="40"/>
      <c r="AE46" s="40"/>
      <c r="AF46" s="69"/>
    </row>
    <row r="47" spans="1:32" s="21" customFormat="1" ht="20.100000000000001" customHeight="1" thickBot="1" x14ac:dyDescent="0.35">
      <c r="A47" s="66" t="str">
        <f>IF(D37="A",1,IF(D37="B",2,IF(D37="C",3,IF(D37="D",4,IF(D37="F",5,"N/A")))))</f>
        <v>N/A</v>
      </c>
      <c r="B47" s="43"/>
      <c r="C47" s="43"/>
      <c r="D47" s="43"/>
      <c r="E47" s="43"/>
      <c r="F47" s="43"/>
      <c r="G47" s="43"/>
      <c r="H47" s="3"/>
      <c r="I47" s="14"/>
      <c r="J47" s="14"/>
      <c r="K47" s="13"/>
      <c r="L47" s="15"/>
      <c r="M47" s="16"/>
      <c r="O47" s="274" t="str">
        <f>"("&amp;ROUND(calculations!F60,1)&amp;"/"&amp;ROUND(calculations!G60,1)&amp;")"</f>
        <v>(489/652.6)</v>
      </c>
      <c r="P47" s="275"/>
      <c r="Q47" s="279" t="str">
        <f>"("&amp;ROUND(calculations!W60,1)&amp;"/"&amp;ROUND(calculations!X60,1)&amp;")"</f>
        <v>(489/652.6)</v>
      </c>
      <c r="R47" s="280"/>
      <c r="S47" s="127"/>
      <c r="T47" s="128"/>
      <c r="U47" s="128"/>
      <c r="V47" s="128"/>
      <c r="W47" s="128"/>
      <c r="X47" s="128"/>
      <c r="Y47" s="60"/>
      <c r="Z47" s="62"/>
      <c r="AA47" s="128"/>
      <c r="AB47" s="128"/>
      <c r="AC47" s="128"/>
      <c r="AD47" s="128"/>
      <c r="AE47" s="128"/>
      <c r="AF47" s="129"/>
    </row>
    <row r="48" spans="1:32" s="21" customFormat="1" ht="20.100000000000001" customHeight="1" thickTop="1" x14ac:dyDescent="0.25">
      <c r="A48" s="314" t="s">
        <v>378</v>
      </c>
      <c r="B48" s="142">
        <f t="shared" ref="B48:M48" si="2">B38</f>
        <v>43800</v>
      </c>
      <c r="C48" s="142">
        <f t="shared" si="2"/>
        <v>43831</v>
      </c>
      <c r="D48" s="142">
        <f t="shared" si="2"/>
        <v>43862</v>
      </c>
      <c r="E48" s="142">
        <f t="shared" si="2"/>
        <v>43891</v>
      </c>
      <c r="F48" s="142">
        <f t="shared" si="2"/>
        <v>43922</v>
      </c>
      <c r="G48" s="142">
        <f t="shared" si="2"/>
        <v>43952</v>
      </c>
      <c r="H48" s="142">
        <f t="shared" si="2"/>
        <v>43983</v>
      </c>
      <c r="I48" s="142">
        <f t="shared" si="2"/>
        <v>44013</v>
      </c>
      <c r="J48" s="142">
        <f t="shared" si="2"/>
        <v>44044</v>
      </c>
      <c r="K48" s="142">
        <f t="shared" si="2"/>
        <v>44075</v>
      </c>
      <c r="L48" s="142">
        <f t="shared" si="2"/>
        <v>44105</v>
      </c>
      <c r="M48" s="142">
        <f t="shared" si="2"/>
        <v>44136</v>
      </c>
      <c r="N48" s="144" t="s">
        <v>380</v>
      </c>
      <c r="O48" s="281" t="str">
        <f>O$43&amp;" is "&amp;(ROUND(calculations!G60/calculations!X60,2))*100&amp;"% of "&amp;Q$43&amp;" "&amp;O$41</f>
        <v>All All is 100% of All All Utilization</v>
      </c>
      <c r="P48" s="282"/>
      <c r="Q48" s="282"/>
      <c r="R48" s="283"/>
      <c r="S48" s="306" t="s">
        <v>378</v>
      </c>
      <c r="T48" s="125">
        <f t="shared" ref="T48:AE48" si="3">T38</f>
        <v>43800</v>
      </c>
      <c r="U48" s="125">
        <f t="shared" si="3"/>
        <v>43831</v>
      </c>
      <c r="V48" s="125">
        <f t="shared" si="3"/>
        <v>43862</v>
      </c>
      <c r="W48" s="125">
        <f t="shared" si="3"/>
        <v>43891</v>
      </c>
      <c r="X48" s="125">
        <f t="shared" si="3"/>
        <v>43922</v>
      </c>
      <c r="Y48" s="125">
        <f t="shared" si="3"/>
        <v>43952</v>
      </c>
      <c r="Z48" s="125">
        <f t="shared" si="3"/>
        <v>43983</v>
      </c>
      <c r="AA48" s="125">
        <f t="shared" si="3"/>
        <v>44013</v>
      </c>
      <c r="AB48" s="125">
        <f t="shared" si="3"/>
        <v>44044</v>
      </c>
      <c r="AC48" s="125">
        <f t="shared" si="3"/>
        <v>44075</v>
      </c>
      <c r="AD48" s="125">
        <f t="shared" si="3"/>
        <v>44105</v>
      </c>
      <c r="AE48" s="125">
        <f t="shared" si="3"/>
        <v>44136</v>
      </c>
      <c r="AF48" s="126" t="s">
        <v>380</v>
      </c>
    </row>
    <row r="49" spans="1:32" s="21" customFormat="1" ht="20.100000000000001" customHeight="1" thickBot="1" x14ac:dyDescent="0.3">
      <c r="A49" s="315"/>
      <c r="B49" s="162" t="str">
        <f>IF(calculations!B48="","",IF(calculations!G48="","",ROUND(calculations!F48,1)&amp;"/"&amp;calculations!G48))</f>
        <v>511/738</v>
      </c>
      <c r="C49" s="162" t="str">
        <f>IF(calculations!$B49="","",IF(calculations!$G49="","",ROUND(calculations!$F49,1)&amp;"/"&amp;calculations!$G49))</f>
        <v>521/651</v>
      </c>
      <c r="D49" s="162" t="str">
        <f>IF(calculations!$B50="","",IF(calculations!$G50="","",ROUND(calculations!$F50,1)&amp;"/"&amp;calculations!$G50))</f>
        <v>526/659</v>
      </c>
      <c r="E49" s="162" t="str">
        <f>IF(calculations!$B51="","",IF(calculations!$G51="","",ROUND(calculations!$F51,1)&amp;"/"&amp;calculations!$G51))</f>
        <v>537/674</v>
      </c>
      <c r="F49" s="162" t="str">
        <f>IF(calculations!$B52="","",IF(calculations!$G52="","",ROUND(calculations!$F52,1)&amp;"/"&amp;calculations!$G52))</f>
        <v>508/651</v>
      </c>
      <c r="G49" s="162" t="str">
        <f>IF(calculations!$B53="","",IF(calculations!$G53="","",ROUND(calculations!$F53,1)&amp;"/"&amp;calculations!$G53))</f>
        <v>502/638</v>
      </c>
      <c r="H49" s="162" t="str">
        <f>IF(calculations!$B54="","",IF(calculations!$G54="","",ROUND(calculations!$F54,1)&amp;"/"&amp;calculations!$G54))</f>
        <v>470/638</v>
      </c>
      <c r="I49" s="162" t="str">
        <f>IF(calculations!$B55="","",IF(calculations!$G55="","",ROUND(calculations!$F55,1)&amp;"/"&amp;calculations!$G55))</f>
        <v>456/615</v>
      </c>
      <c r="J49" s="162" t="str">
        <f>IF(calculations!$B56="","",IF(calculations!$G56="","",ROUND(calculations!$F56,1)&amp;"/"&amp;calculations!$G56))</f>
        <v>452/612</v>
      </c>
      <c r="K49" s="162" t="str">
        <f>IF(calculations!$B57="","",IF(calculations!$G57="","",ROUND(calculations!$F57,1)&amp;"/"&amp;calculations!$G57))</f>
        <v>479/595</v>
      </c>
      <c r="L49" s="162" t="str">
        <f>IF(calculations!$B58="","",IF(calculations!$G58="","",ROUND(calculations!$F58,1)&amp;"/"&amp;calculations!$G58))</f>
        <v>464/683</v>
      </c>
      <c r="M49" s="162" t="str">
        <f>IF(calculations!$B59="","",IF(calculations!$G59="","",ROUND(calculations!$F59,1)&amp;"/"&amp;calculations!$G59))</f>
        <v>442/677</v>
      </c>
      <c r="N49" s="124" t="str">
        <f>ROUND(calculations!F60,1)&amp;"/"&amp;ROUND(calculations!G60,1)</f>
        <v>489/652.6</v>
      </c>
      <c r="O49" s="284"/>
      <c r="P49" s="285"/>
      <c r="Q49" s="285"/>
      <c r="R49" s="286"/>
      <c r="S49" s="307"/>
      <c r="T49" s="122" t="str">
        <f>IF(calculations!$S48="","",IF(calculations!$X48="","",ROUND(calculations!$W48,1)&amp;"/"&amp;calculations!$X48))</f>
        <v>511/738</v>
      </c>
      <c r="U49" s="122" t="str">
        <f>IF(calculations!$S49="","",IF(calculations!$X49="","",ROUND(calculations!$W49,1)&amp;"/"&amp;calculations!$X49))</f>
        <v>521/651</v>
      </c>
      <c r="V49" s="122" t="str">
        <f>IF(calculations!$S50="","",IF(calculations!$X50="","",ROUND(calculations!$W50,1)&amp;"/"&amp;calculations!$X50))</f>
        <v>526/659</v>
      </c>
      <c r="W49" s="122" t="str">
        <f>IF(calculations!$S51="","",IF(calculations!$X51="","",ROUND(calculations!$W51,1)&amp;"/"&amp;calculations!$X51))</f>
        <v>537/674</v>
      </c>
      <c r="X49" s="122" t="str">
        <f>IF(calculations!$S52="","",IF(calculations!$X52="","",ROUND(calculations!$W52,1)&amp;"/"&amp;calculations!$X52))</f>
        <v>508/651</v>
      </c>
      <c r="Y49" s="122" t="str">
        <f>IF(calculations!$S53="","",IF(calculations!$X53="","",ROUND(calculations!$W53,1)&amp;"/"&amp;calculations!$X53))</f>
        <v>502/638</v>
      </c>
      <c r="Z49" s="122" t="str">
        <f>IF(calculations!$S54="","",IF(calculations!$X54="","",ROUND(calculations!$W54,1)&amp;"/"&amp;calculations!$X54))</f>
        <v>470/638</v>
      </c>
      <c r="AA49" s="122" t="str">
        <f>IF(calculations!$S55="","",IF(calculations!$X55="","",ROUND(calculations!$W55,1)&amp;"/"&amp;calculations!$X55))</f>
        <v>456/615</v>
      </c>
      <c r="AB49" s="122" t="str">
        <f>IF(calculations!$S56="","",IF(calculations!$X56="","",ROUND(calculations!$W56,1)&amp;"/"&amp;calculations!$X56))</f>
        <v>452/612</v>
      </c>
      <c r="AC49" s="122" t="str">
        <f>IF(calculations!$S57="","",IF(calculations!$X57="","",ROUND(calculations!$W57,1)&amp;"/"&amp;calculations!$X57))</f>
        <v>479/595</v>
      </c>
      <c r="AD49" s="122" t="str">
        <f>IF(calculations!$S58="","",IF(calculations!$X58="","",ROUND(calculations!$W58,1)&amp;"/"&amp;calculations!$X58))</f>
        <v>464/683</v>
      </c>
      <c r="AE49" s="122" t="str">
        <f>IF(calculations!$S59="","",IF(calculations!$X59="","",ROUND(calculations!$W59,1)&amp;"/"&amp;calculations!$X59))</f>
        <v>442/677</v>
      </c>
      <c r="AF49" s="124" t="str">
        <f>ROUND(calculations!W60,1)&amp;"/"&amp;ROUND(calculations!X60,1)</f>
        <v>489/652.6</v>
      </c>
    </row>
    <row r="50" spans="1:32" ht="10.5" customHeight="1" thickTop="1" thickBot="1" x14ac:dyDescent="0.3">
      <c r="A50" s="311"/>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3"/>
    </row>
    <row r="51" spans="1:32" s="163" customFormat="1" ht="35.25" customHeight="1" thickTop="1" thickBot="1" x14ac:dyDescent="0.4">
      <c r="A51" s="331" t="str">
        <f>G11&amp;" "&amp;L9&amp;" Outcomes: "&amp;O12&amp;" through "&amp;O18</f>
        <v>All All Outcomes: Dec-19 through Nov-20</v>
      </c>
      <c r="B51" s="332"/>
      <c r="C51" s="332"/>
      <c r="D51" s="332"/>
      <c r="E51" s="332"/>
      <c r="F51" s="332"/>
      <c r="G51" s="332"/>
      <c r="H51" s="332"/>
      <c r="I51" s="332"/>
      <c r="J51" s="332"/>
      <c r="K51" s="332"/>
      <c r="L51" s="332"/>
      <c r="M51" s="332"/>
      <c r="N51" s="333"/>
      <c r="O51" s="316" t="s">
        <v>4</v>
      </c>
      <c r="P51" s="317"/>
      <c r="Q51" s="317"/>
      <c r="R51" s="318"/>
      <c r="S51" s="331" t="str">
        <f>Y11&amp;" "&amp;AD9&amp;" Outcomes: "&amp;O12&amp;" through "&amp;O18</f>
        <v>All All Outcomes: Dec-19 through Nov-20</v>
      </c>
      <c r="T51" s="332"/>
      <c r="U51" s="332"/>
      <c r="V51" s="332"/>
      <c r="W51" s="332"/>
      <c r="X51" s="332"/>
      <c r="Y51" s="332"/>
      <c r="Z51" s="332"/>
      <c r="AA51" s="332"/>
      <c r="AB51" s="332"/>
      <c r="AC51" s="332"/>
      <c r="AD51" s="332"/>
      <c r="AE51" s="332"/>
      <c r="AF51" s="333"/>
    </row>
    <row r="52" spans="1:32" ht="20.100000000000001" customHeight="1" thickTop="1" thickBot="1" x14ac:dyDescent="0.3">
      <c r="A52" s="37"/>
      <c r="B52" s="40"/>
      <c r="C52" s="40"/>
      <c r="D52" s="69"/>
      <c r="E52" s="40"/>
      <c r="F52" s="40"/>
      <c r="G52" s="40"/>
      <c r="H52" s="40"/>
      <c r="O52" s="287" t="str">
        <f>"Averages Between "&amp;O$12&amp;" - "&amp;O$18</f>
        <v>Averages Between Dec-19 - Nov-20</v>
      </c>
      <c r="P52" s="288"/>
      <c r="Q52" s="288"/>
      <c r="R52" s="289"/>
      <c r="S52" s="37"/>
      <c r="T52" s="40"/>
      <c r="U52" s="40"/>
      <c r="V52" s="40"/>
      <c r="W52" s="40"/>
      <c r="X52" s="40"/>
      <c r="Y52" s="8"/>
      <c r="Z52" s="3"/>
      <c r="AA52" s="40"/>
      <c r="AB52" s="40"/>
      <c r="AC52" s="40"/>
      <c r="AD52" s="40"/>
      <c r="AE52" s="40"/>
      <c r="AF52" s="69"/>
    </row>
    <row r="53" spans="1:32" ht="21.75" customHeight="1" thickTop="1" x14ac:dyDescent="0.25">
      <c r="A53" s="37"/>
      <c r="B53" s="40"/>
      <c r="C53" s="40"/>
      <c r="D53" s="69"/>
      <c r="E53" s="40"/>
      <c r="F53" s="40"/>
      <c r="G53" s="40"/>
      <c r="H53" s="40"/>
      <c r="O53" s="290" t="str">
        <f>G11&amp;" "&amp;L9</f>
        <v>All All</v>
      </c>
      <c r="P53" s="291"/>
      <c r="Q53" s="294" t="str">
        <f>Y11&amp;" "&amp;AD9</f>
        <v>All All</v>
      </c>
      <c r="R53" s="295"/>
      <c r="S53" s="37"/>
      <c r="T53" s="40"/>
      <c r="U53" s="40"/>
      <c r="V53" s="40"/>
      <c r="W53" s="40"/>
      <c r="X53" s="40"/>
      <c r="Y53" s="8"/>
      <c r="Z53" s="3"/>
      <c r="AA53" s="40"/>
      <c r="AB53" s="40"/>
      <c r="AC53" s="40"/>
      <c r="AD53" s="40"/>
      <c r="AE53" s="40"/>
      <c r="AF53" s="69"/>
    </row>
    <row r="54" spans="1:32" ht="21.75" customHeight="1" thickBot="1" x14ac:dyDescent="0.3">
      <c r="A54" s="37"/>
      <c r="B54" s="40"/>
      <c r="C54" s="40"/>
      <c r="D54" s="69"/>
      <c r="E54" s="40"/>
      <c r="F54" s="40"/>
      <c r="G54" s="40"/>
      <c r="H54" s="40"/>
      <c r="O54" s="292"/>
      <c r="P54" s="293"/>
      <c r="Q54" s="296"/>
      <c r="R54" s="297"/>
      <c r="S54" s="37"/>
      <c r="T54" s="40"/>
      <c r="U54" s="40"/>
      <c r="V54" s="40"/>
      <c r="W54" s="40"/>
      <c r="X54" s="40"/>
      <c r="Y54" s="85"/>
      <c r="Z54" s="86"/>
      <c r="AA54" s="40"/>
      <c r="AB54" s="40"/>
      <c r="AC54" s="40"/>
      <c r="AD54" s="40"/>
      <c r="AE54" s="40"/>
      <c r="AF54" s="69"/>
    </row>
    <row r="55" spans="1:32" ht="20.100000000000001" customHeight="1" thickTop="1" x14ac:dyDescent="0.25">
      <c r="A55" s="37"/>
      <c r="B55" s="40"/>
      <c r="C55" s="40"/>
      <c r="D55" s="69"/>
      <c r="E55" s="40"/>
      <c r="F55" s="40"/>
      <c r="G55" s="40"/>
      <c r="H55" s="40"/>
      <c r="O55" s="298">
        <f>calculations!M60</f>
        <v>0.56886227544910184</v>
      </c>
      <c r="P55" s="299"/>
      <c r="Q55" s="302">
        <f>calculations!AD60</f>
        <v>0.56886227544910184</v>
      </c>
      <c r="R55" s="303"/>
      <c r="S55" s="37"/>
      <c r="T55" s="40"/>
      <c r="U55" s="40"/>
      <c r="V55" s="40"/>
      <c r="W55" s="40"/>
      <c r="X55" s="40"/>
      <c r="Y55" s="8"/>
      <c r="Z55" s="3"/>
      <c r="AA55" s="40"/>
      <c r="AB55" s="40"/>
      <c r="AC55" s="40"/>
      <c r="AD55" s="40"/>
      <c r="AE55" s="40"/>
      <c r="AF55" s="69"/>
    </row>
    <row r="56" spans="1:32" ht="20.100000000000001" customHeight="1" x14ac:dyDescent="0.25">
      <c r="A56" s="37"/>
      <c r="B56" s="40"/>
      <c r="C56" s="40"/>
      <c r="D56" s="69"/>
      <c r="E56" s="40"/>
      <c r="F56" s="40"/>
      <c r="G56" s="40"/>
      <c r="H56" s="40"/>
      <c r="O56" s="300"/>
      <c r="P56" s="301"/>
      <c r="Q56" s="304"/>
      <c r="R56" s="305"/>
      <c r="S56" s="37"/>
      <c r="T56" s="40"/>
      <c r="U56" s="40"/>
      <c r="V56" s="40"/>
      <c r="W56" s="40"/>
      <c r="X56" s="40"/>
      <c r="Y56" s="8"/>
      <c r="Z56" s="3"/>
      <c r="AA56" s="40"/>
      <c r="AB56" s="40"/>
      <c r="AC56" s="40"/>
      <c r="AD56" s="40"/>
      <c r="AE56" s="40"/>
      <c r="AF56" s="69"/>
    </row>
    <row r="57" spans="1:32" ht="20.100000000000001" customHeight="1" thickBot="1" x14ac:dyDescent="0.3">
      <c r="A57" s="70"/>
      <c r="B57" s="21"/>
      <c r="C57" s="21"/>
      <c r="D57" s="45"/>
      <c r="E57" s="40"/>
      <c r="F57" s="40"/>
      <c r="G57" s="40"/>
      <c r="H57" s="40"/>
      <c r="O57" s="274" t="str">
        <f>"("&amp;ROUND(calculations!K60,1)&amp;"/"&amp;ROUND(calculations!L60,1)&amp;")"</f>
        <v>(23.8/41.8)</v>
      </c>
      <c r="P57" s="275"/>
      <c r="Q57" s="279" t="str">
        <f>"("&amp;ROUND(calculations!AB60,1)&amp;"/"&amp;ROUND(calculations!AC60,1)&amp;")"</f>
        <v>(23.8/41.8)</v>
      </c>
      <c r="R57" s="280"/>
      <c r="S57" s="127"/>
      <c r="T57" s="128"/>
      <c r="U57" s="128"/>
      <c r="V57" s="128"/>
      <c r="W57" s="128"/>
      <c r="X57" s="128"/>
      <c r="Y57" s="60"/>
      <c r="Z57" s="62"/>
      <c r="AA57" s="128"/>
      <c r="AB57" s="128"/>
      <c r="AC57" s="128"/>
      <c r="AD57" s="128"/>
      <c r="AE57" s="128"/>
      <c r="AF57" s="129"/>
    </row>
    <row r="58" spans="1:32" ht="20.100000000000001" customHeight="1" thickTop="1" x14ac:dyDescent="0.25">
      <c r="A58" s="314" t="s">
        <v>379</v>
      </c>
      <c r="B58" s="142">
        <f t="shared" ref="B58:M58" si="4">B48</f>
        <v>43800</v>
      </c>
      <c r="C58" s="142">
        <f t="shared" si="4"/>
        <v>43831</v>
      </c>
      <c r="D58" s="142">
        <f t="shared" si="4"/>
        <v>43862</v>
      </c>
      <c r="E58" s="142">
        <f t="shared" si="4"/>
        <v>43891</v>
      </c>
      <c r="F58" s="142">
        <f t="shared" si="4"/>
        <v>43922</v>
      </c>
      <c r="G58" s="142">
        <f t="shared" si="4"/>
        <v>43952</v>
      </c>
      <c r="H58" s="142">
        <f t="shared" si="4"/>
        <v>43983</v>
      </c>
      <c r="I58" s="142">
        <f t="shared" si="4"/>
        <v>44013</v>
      </c>
      <c r="J58" s="142">
        <f t="shared" si="4"/>
        <v>44044</v>
      </c>
      <c r="K58" s="142">
        <f t="shared" si="4"/>
        <v>44075</v>
      </c>
      <c r="L58" s="142">
        <f t="shared" si="4"/>
        <v>44105</v>
      </c>
      <c r="M58" s="142">
        <f t="shared" si="4"/>
        <v>44136</v>
      </c>
      <c r="N58" s="144" t="s">
        <v>380</v>
      </c>
      <c r="O58" s="281" t="str">
        <f>O$53&amp;" is "&amp;(ROUND(calculations!L60/calculations!AC60,2))*100&amp;"% of "&amp;Q$53&amp;" "&amp;O$51</f>
        <v>All All is 100% of All All Outcomes</v>
      </c>
      <c r="P58" s="282"/>
      <c r="Q58" s="282"/>
      <c r="R58" s="283"/>
      <c r="S58" s="306" t="s">
        <v>379</v>
      </c>
      <c r="T58" s="125">
        <f t="shared" ref="T58:AF58" si="5">T48</f>
        <v>43800</v>
      </c>
      <c r="U58" s="125">
        <f t="shared" si="5"/>
        <v>43831</v>
      </c>
      <c r="V58" s="125">
        <f t="shared" si="5"/>
        <v>43862</v>
      </c>
      <c r="W58" s="125">
        <f t="shared" si="5"/>
        <v>43891</v>
      </c>
      <c r="X58" s="125">
        <f t="shared" si="5"/>
        <v>43922</v>
      </c>
      <c r="Y58" s="125">
        <f t="shared" si="5"/>
        <v>43952</v>
      </c>
      <c r="Z58" s="125">
        <f t="shared" si="5"/>
        <v>43983</v>
      </c>
      <c r="AA58" s="125">
        <f t="shared" si="5"/>
        <v>44013</v>
      </c>
      <c r="AB58" s="125">
        <f t="shared" si="5"/>
        <v>44044</v>
      </c>
      <c r="AC58" s="125">
        <f t="shared" si="5"/>
        <v>44075</v>
      </c>
      <c r="AD58" s="125">
        <f t="shared" si="5"/>
        <v>44105</v>
      </c>
      <c r="AE58" s="125">
        <f t="shared" si="5"/>
        <v>44136</v>
      </c>
      <c r="AF58" s="164" t="str">
        <f t="shared" si="5"/>
        <v>Ave</v>
      </c>
    </row>
    <row r="59" spans="1:32" ht="20.100000000000001" customHeight="1" thickBot="1" x14ac:dyDescent="0.3">
      <c r="A59" s="315"/>
      <c r="B59" s="162" t="str">
        <f>IF(calculations!$B48="","",IF(calculations!$L48="","",ROUND(calculations!$K48,1)&amp;"/"&amp;calculations!$L48))</f>
        <v>32/39</v>
      </c>
      <c r="C59" s="162" t="str">
        <f>IF(calculations!$B49="","",IF(calculations!$L49="","",ROUND(calculations!$K49,1)&amp;"/"&amp;calculations!$L49))</f>
        <v>30/43</v>
      </c>
      <c r="D59" s="162" t="str">
        <f>IF(calculations!$B50="","",IF(calculations!$L50="","",ROUND(calculations!$K50,1)&amp;"/"&amp;calculations!$L50))</f>
        <v>25/61</v>
      </c>
      <c r="E59" s="162" t="str">
        <f>IF(calculations!$B51="","",IF(calculations!$L51="","",ROUND(calculations!$K51,1)&amp;"/"&amp;calculations!$L51))</f>
        <v>12/40</v>
      </c>
      <c r="F59" s="162" t="str">
        <f>IF(calculations!$B52="","",IF(calculations!$L52="","",ROUND(calculations!$K52,1)&amp;"/"&amp;calculations!$L52))</f>
        <v>21/44</v>
      </c>
      <c r="G59" s="162" t="str">
        <f>IF(calculations!$B53="","",IF(calculations!$L53="","",ROUND(calculations!$K53,1)&amp;"/"&amp;calculations!$L53))</f>
        <v>17/24</v>
      </c>
      <c r="H59" s="162" t="str">
        <f>IF(calculations!$B54="","",IF(calculations!$L54="","",ROUND(calculations!$K54,1)&amp;"/"&amp;calculations!$L54))</f>
        <v>33/44</v>
      </c>
      <c r="I59" s="162" t="str">
        <f>IF(calculations!$B55="","",IF(calculations!$L55="","",ROUND(calculations!$K55,1)&amp;"/"&amp;calculations!$L55))</f>
        <v>22/45</v>
      </c>
      <c r="J59" s="162" t="str">
        <f>IF(calculations!$B56="","",IF(calculations!$L56="","",ROUND(calculations!$K56,1)&amp;"/"&amp;calculations!$L56))</f>
        <v>28/48</v>
      </c>
      <c r="K59" s="162" t="str">
        <f>IF(calculations!$B57="","",IF(calculations!$L57="","",ROUND(calculations!$K57,1)&amp;"/"&amp;calculations!$L57))</f>
        <v>25/34</v>
      </c>
      <c r="L59" s="162" t="str">
        <f>IF(calculations!$B58="","",IF(calculations!$L58="","",ROUND(calculations!$K58,1)&amp;"/"&amp;calculations!$L58))</f>
        <v>19/36</v>
      </c>
      <c r="M59" s="162" t="str">
        <f>IF(calculations!$B59="","",IF(calculations!$L59="","",ROUND(calculations!$K59,1)&amp;"/"&amp;calculations!$L59))</f>
        <v>21/43</v>
      </c>
      <c r="N59" s="167" t="str">
        <f>ROUND(calculations!K60,1)&amp;"/"&amp;ROUND(calculations!L60,1)</f>
        <v>23.8/41.8</v>
      </c>
      <c r="O59" s="284"/>
      <c r="P59" s="285"/>
      <c r="Q59" s="285"/>
      <c r="R59" s="286"/>
      <c r="S59" s="307"/>
      <c r="T59" s="122" t="str">
        <f>IF(calculations!$S48="","",IF(calculations!$AC48="","",ROUND(calculations!$AB48,1)&amp;"/"&amp;calculations!$AC48))</f>
        <v>32/39</v>
      </c>
      <c r="U59" s="122" t="str">
        <f>IF(calculations!$S49="","",IF(calculations!$AC49="","",ROUND(calculations!$AB49,1)&amp;"/"&amp;calculations!$AC49))</f>
        <v>30/43</v>
      </c>
      <c r="V59" s="122" t="str">
        <f>IF(calculations!$S50="","",IF(calculations!$AC50="","",ROUND(calculations!$AB50,1)&amp;"/"&amp;calculations!$AC50))</f>
        <v>25/61</v>
      </c>
      <c r="W59" s="122" t="str">
        <f>IF(calculations!$S51="","",IF(calculations!$AC51="","",ROUND(calculations!$AB51,1)&amp;"/"&amp;calculations!$AC51))</f>
        <v>12/40</v>
      </c>
      <c r="X59" s="122" t="str">
        <f>IF(calculations!$S52="","",IF(calculations!$AC52="","",ROUND(calculations!$AB52,1)&amp;"/"&amp;calculations!$AC52))</f>
        <v>21/44</v>
      </c>
      <c r="Y59" s="122" t="str">
        <f>IF(calculations!$S53="","",IF(calculations!$AC53="","",ROUND(calculations!$AB53,1)&amp;"/"&amp;calculations!$AC53))</f>
        <v>17/24</v>
      </c>
      <c r="Z59" s="122" t="str">
        <f>IF(calculations!$S54="","",IF(calculations!$AC54="","",ROUND(calculations!$AB54,1)&amp;"/"&amp;calculations!$AC54))</f>
        <v>33/44</v>
      </c>
      <c r="AA59" s="122" t="str">
        <f>IF(calculations!$S55="","",IF(calculations!$AC55="","",ROUND(calculations!$AB55,1)&amp;"/"&amp;calculations!$AC55))</f>
        <v>22/45</v>
      </c>
      <c r="AB59" s="122" t="str">
        <f>IF(calculations!$S56="","",IF(calculations!$AC56="","",ROUND(calculations!$AB56,1)&amp;"/"&amp;calculations!$AC56))</f>
        <v>28/48</v>
      </c>
      <c r="AC59" s="122" t="str">
        <f>IF(calculations!$S57="","",IF(calculations!$AC57="","",ROUND(calculations!$AB57,1)&amp;"/"&amp;calculations!$AC57))</f>
        <v>25/34</v>
      </c>
      <c r="AD59" s="122" t="str">
        <f>IF(calculations!$S58="","",IF(calculations!$AC58="","",ROUND(calculations!$AB58,1)&amp;"/"&amp;calculations!$AC58))</f>
        <v>19/36</v>
      </c>
      <c r="AE59" s="122" t="str">
        <f>IF(calculations!$S59="","",IF(calculations!$AC59="","",ROUND(calculations!$AB59,1)&amp;"/"&amp;calculations!$AC59))</f>
        <v>21/43</v>
      </c>
      <c r="AF59" s="124" t="str">
        <f>ROUND(calculations!AB60,1)&amp;"/"&amp;ROUND(calculations!AC60,1)</f>
        <v>23.8/41.8</v>
      </c>
    </row>
    <row r="60" spans="1:32" ht="10.5" customHeight="1" thickTop="1" thickBot="1" x14ac:dyDescent="0.3">
      <c r="A60" s="311"/>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3"/>
    </row>
    <row r="61" spans="1:32" ht="35.25" customHeight="1" thickTop="1" thickBot="1" x14ac:dyDescent="0.3">
      <c r="A61" s="331" t="str">
        <f>G11&amp;" "&amp;L9&amp;" Youth Seen: "&amp;O12&amp;" through "&amp;O18</f>
        <v>All All Youth Seen: Dec-19 through Nov-20</v>
      </c>
      <c r="B61" s="332"/>
      <c r="C61" s="332"/>
      <c r="D61" s="332"/>
      <c r="E61" s="332"/>
      <c r="F61" s="332"/>
      <c r="G61" s="332"/>
      <c r="H61" s="332"/>
      <c r="I61" s="332"/>
      <c r="J61" s="332"/>
      <c r="K61" s="332"/>
      <c r="L61" s="332"/>
      <c r="M61" s="332"/>
      <c r="N61" s="333"/>
      <c r="O61" s="316" t="s">
        <v>388</v>
      </c>
      <c r="P61" s="317"/>
      <c r="Q61" s="317"/>
      <c r="R61" s="318"/>
      <c r="S61" s="334" t="str">
        <f>Y11&amp;" "&amp;AD9&amp;" Youth Seen: "&amp;O12&amp;" through "&amp;O18</f>
        <v>All All Youth Seen: Dec-19 through Nov-20</v>
      </c>
      <c r="T61" s="335"/>
      <c r="U61" s="335"/>
      <c r="V61" s="335"/>
      <c r="W61" s="335"/>
      <c r="X61" s="335"/>
      <c r="Y61" s="335"/>
      <c r="Z61" s="335"/>
      <c r="AA61" s="335"/>
      <c r="AB61" s="335"/>
      <c r="AC61" s="335"/>
      <c r="AD61" s="335"/>
      <c r="AE61" s="335"/>
      <c r="AF61" s="336"/>
    </row>
    <row r="62" spans="1:32" ht="20.100000000000001" customHeight="1" thickTop="1" thickBot="1" x14ac:dyDescent="0.3">
      <c r="A62" s="37"/>
      <c r="B62" s="40"/>
      <c r="C62" s="40"/>
      <c r="D62" s="69"/>
      <c r="E62" s="40"/>
      <c r="F62" s="40"/>
      <c r="G62" s="131"/>
      <c r="H62" s="132"/>
      <c r="O62" s="287" t="str">
        <f>"Totals Between "&amp;O$12&amp;" - "&amp;O$18</f>
        <v>Totals Between Dec-19 - Nov-20</v>
      </c>
      <c r="P62" s="288"/>
      <c r="Q62" s="288"/>
      <c r="R62" s="289"/>
      <c r="S62" s="37"/>
      <c r="T62" s="40"/>
      <c r="U62" s="40"/>
      <c r="V62" s="40"/>
      <c r="W62" s="40"/>
      <c r="X62" s="40"/>
      <c r="Y62" s="40"/>
      <c r="Z62" s="40"/>
      <c r="AA62" s="40"/>
      <c r="AB62" s="40"/>
      <c r="AC62" s="40"/>
      <c r="AD62" s="40"/>
      <c r="AE62" s="40"/>
      <c r="AF62" s="69"/>
    </row>
    <row r="63" spans="1:32" ht="22.5" customHeight="1" thickTop="1" x14ac:dyDescent="0.25">
      <c r="A63" s="37"/>
      <c r="B63" s="40"/>
      <c r="C63" s="47"/>
      <c r="D63" s="73"/>
      <c r="E63" s="40"/>
      <c r="F63" s="40"/>
      <c r="G63" s="40"/>
      <c r="H63" s="69"/>
      <c r="O63" s="290" t="str">
        <f>G11&amp;" "&amp;L9</f>
        <v>All All</v>
      </c>
      <c r="P63" s="291"/>
      <c r="Q63" s="294" t="str">
        <f>Y11&amp;" "&amp;AD9</f>
        <v>All All</v>
      </c>
      <c r="R63" s="295"/>
      <c r="S63" s="37"/>
      <c r="T63" s="40"/>
      <c r="U63" s="40"/>
      <c r="V63" s="40"/>
      <c r="W63" s="40"/>
      <c r="X63" s="40"/>
      <c r="Y63" s="40"/>
      <c r="Z63" s="40"/>
      <c r="AA63" s="40"/>
      <c r="AB63" s="40"/>
      <c r="AC63" s="40"/>
      <c r="AD63" s="40"/>
      <c r="AE63" s="40"/>
      <c r="AF63" s="69"/>
    </row>
    <row r="64" spans="1:32" ht="22.5" customHeight="1" thickBot="1" x14ac:dyDescent="0.3">
      <c r="A64" s="37"/>
      <c r="B64" s="40"/>
      <c r="C64" s="77"/>
      <c r="D64" s="74"/>
      <c r="E64" s="40"/>
      <c r="F64" s="40"/>
      <c r="G64" s="40"/>
      <c r="H64" s="69"/>
      <c r="O64" s="292"/>
      <c r="P64" s="293"/>
      <c r="Q64" s="296"/>
      <c r="R64" s="297"/>
      <c r="S64" s="37"/>
      <c r="T64" s="40"/>
      <c r="U64" s="40"/>
      <c r="V64" s="40"/>
      <c r="W64" s="40"/>
      <c r="X64" s="40"/>
      <c r="Y64" s="40"/>
      <c r="Z64" s="40"/>
      <c r="AA64" s="40"/>
      <c r="AB64" s="40"/>
      <c r="AC64" s="40"/>
      <c r="AD64" s="40"/>
      <c r="AE64" s="40"/>
      <c r="AF64" s="69"/>
    </row>
    <row r="65" spans="1:32" ht="20.100000000000001" customHeight="1" thickTop="1" x14ac:dyDescent="0.25">
      <c r="A65" s="37"/>
      <c r="B65" s="40"/>
      <c r="C65" s="71"/>
      <c r="D65" s="72"/>
      <c r="E65" s="40"/>
      <c r="F65" s="40"/>
      <c r="G65" s="40"/>
      <c r="H65" s="69"/>
      <c r="O65" s="319">
        <f>SUM(calculations!N48:N59)+calculations!F46</f>
        <v>1084</v>
      </c>
      <c r="P65" s="320"/>
      <c r="Q65" s="325">
        <f>SUM(calculations!AE48:AE59)+calculations!W46</f>
        <v>1084</v>
      </c>
      <c r="R65" s="326"/>
      <c r="S65" s="37"/>
      <c r="T65" s="40"/>
      <c r="U65" s="40"/>
      <c r="V65" s="40"/>
      <c r="W65" s="40"/>
      <c r="X65" s="40"/>
      <c r="Y65" s="40"/>
      <c r="Z65" s="40"/>
      <c r="AA65" s="40"/>
      <c r="AB65" s="40"/>
      <c r="AC65" s="40"/>
      <c r="AD65" s="40"/>
      <c r="AE65" s="40"/>
      <c r="AF65" s="69"/>
    </row>
    <row r="66" spans="1:32" ht="20.100000000000001" customHeight="1" x14ac:dyDescent="0.25">
      <c r="A66" s="37"/>
      <c r="B66" s="40"/>
      <c r="C66" s="77"/>
      <c r="D66" s="74"/>
      <c r="E66" s="40"/>
      <c r="F66" s="40"/>
      <c r="G66" s="40"/>
      <c r="H66" s="69"/>
      <c r="O66" s="321"/>
      <c r="P66" s="322"/>
      <c r="Q66" s="327"/>
      <c r="R66" s="328"/>
      <c r="S66" s="37"/>
      <c r="T66" s="40"/>
      <c r="U66" s="40"/>
      <c r="V66" s="40"/>
      <c r="W66" s="40"/>
      <c r="X66" s="40"/>
      <c r="Y66" s="40"/>
      <c r="Z66" s="40"/>
      <c r="AA66" s="40"/>
      <c r="AB66" s="40"/>
      <c r="AC66" s="40"/>
      <c r="AD66" s="40"/>
      <c r="AE66" s="40"/>
      <c r="AF66" s="69"/>
    </row>
    <row r="67" spans="1:32" ht="20.100000000000001" customHeight="1" thickBot="1" x14ac:dyDescent="0.3">
      <c r="A67" s="37"/>
      <c r="B67" s="40"/>
      <c r="C67" s="77"/>
      <c r="D67" s="74"/>
      <c r="E67" s="40"/>
      <c r="F67" s="40"/>
      <c r="G67" s="40"/>
      <c r="H67" s="69"/>
      <c r="O67" s="323"/>
      <c r="P67" s="324"/>
      <c r="Q67" s="329"/>
      <c r="R67" s="330"/>
      <c r="S67" s="37"/>
      <c r="T67" s="40"/>
      <c r="U67" s="40"/>
      <c r="V67" s="40"/>
      <c r="W67" s="40"/>
      <c r="X67" s="40"/>
      <c r="Y67" s="40"/>
      <c r="Z67" s="40"/>
      <c r="AA67" s="40"/>
      <c r="AB67" s="40"/>
      <c r="AC67" s="40"/>
      <c r="AD67" s="40"/>
      <c r="AE67" s="40"/>
      <c r="AF67" s="69"/>
    </row>
    <row r="68" spans="1:32" ht="20.100000000000001" customHeight="1" thickTop="1" x14ac:dyDescent="0.25">
      <c r="A68" s="37"/>
      <c r="B68" s="40"/>
      <c r="C68" s="77"/>
      <c r="D68" s="74"/>
      <c r="E68" s="40"/>
      <c r="F68" s="40"/>
      <c r="G68" s="76"/>
      <c r="H68" s="75"/>
      <c r="O68" s="281" t="str">
        <f>O$63&amp;" is "&amp;(ROUND(O65/Q65,2))*100&amp;"% of "&amp;Q$63&amp;" "&amp;O$61</f>
        <v>All All is 100% of All All Youth Seen</v>
      </c>
      <c r="P68" s="282"/>
      <c r="Q68" s="282"/>
      <c r="R68" s="283"/>
      <c r="S68" s="37"/>
      <c r="T68" s="40"/>
      <c r="U68" s="40"/>
      <c r="V68" s="40"/>
      <c r="W68" s="40"/>
      <c r="X68" s="40"/>
      <c r="Y68" s="40"/>
      <c r="Z68" s="40"/>
      <c r="AA68" s="40"/>
      <c r="AB68" s="40"/>
      <c r="AC68" s="40"/>
      <c r="AD68" s="40"/>
      <c r="AE68" s="40"/>
      <c r="AF68" s="69"/>
    </row>
    <row r="69" spans="1:32" ht="20.100000000000001" customHeight="1" thickBot="1" x14ac:dyDescent="0.3">
      <c r="A69" s="70"/>
      <c r="B69" s="21"/>
      <c r="C69" s="47"/>
      <c r="D69" s="73"/>
      <c r="E69" s="21"/>
      <c r="F69" s="21"/>
      <c r="G69" s="21"/>
      <c r="H69" s="45"/>
      <c r="O69" s="284"/>
      <c r="P69" s="285"/>
      <c r="Q69" s="285"/>
      <c r="R69" s="286"/>
      <c r="S69" s="127"/>
      <c r="T69" s="128"/>
      <c r="U69" s="128"/>
      <c r="V69" s="128"/>
      <c r="W69" s="128"/>
      <c r="X69" s="128"/>
      <c r="Y69" s="128"/>
      <c r="Z69" s="128"/>
      <c r="AA69" s="128"/>
      <c r="AB69" s="128"/>
      <c r="AC69" s="128"/>
      <c r="AD69" s="128"/>
      <c r="AE69" s="128"/>
      <c r="AF69" s="129"/>
    </row>
    <row r="70" spans="1:32" s="21" customFormat="1" ht="50.1" customHeight="1" thickTop="1" thickBot="1" x14ac:dyDescent="0.4">
      <c r="A70" s="276" t="s">
        <v>209</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8"/>
    </row>
    <row r="71" spans="1:32" ht="117.75" customHeight="1" thickTop="1" x14ac:dyDescent="0.25"/>
    <row r="178" spans="2:2" ht="117.75" customHeight="1" x14ac:dyDescent="0.25">
      <c r="B178" s="24"/>
    </row>
    <row r="179" spans="2:2" ht="117.75" customHeight="1" x14ac:dyDescent="0.25">
      <c r="B179" s="24"/>
    </row>
    <row r="180" spans="2:2" ht="117.75" customHeight="1" x14ac:dyDescent="0.25">
      <c r="B180" s="24"/>
    </row>
    <row r="181" spans="2:2" ht="117.75" customHeight="1" x14ac:dyDescent="0.25">
      <c r="B181" s="24"/>
    </row>
    <row r="182" spans="2:2" ht="117.75" customHeight="1" x14ac:dyDescent="0.25">
      <c r="B182" s="24"/>
    </row>
    <row r="183" spans="2:2" ht="117.75" customHeight="1" x14ac:dyDescent="0.25">
      <c r="B183" s="24"/>
    </row>
    <row r="191" spans="2:2" ht="117.75" customHeight="1" x14ac:dyDescent="0.25">
      <c r="B191" s="26"/>
    </row>
    <row r="192" spans="2:2" ht="117.75" customHeight="1" x14ac:dyDescent="0.25">
      <c r="B192" s="26"/>
    </row>
    <row r="193" spans="2:23" ht="117.75" customHeight="1" x14ac:dyDescent="0.25">
      <c r="B193" s="26"/>
    </row>
    <row r="198" spans="2:23" ht="117.75" customHeight="1" x14ac:dyDescent="0.25">
      <c r="D198" s="28"/>
      <c r="E198" s="28"/>
      <c r="F198" s="23"/>
      <c r="G198" s="28"/>
      <c r="H198" s="28"/>
      <c r="I198" s="23"/>
      <c r="J198" s="28"/>
      <c r="K198" s="23"/>
      <c r="L198" s="39"/>
      <c r="M198" s="23"/>
      <c r="N198" s="39"/>
      <c r="O198" s="39"/>
      <c r="P198" s="39"/>
      <c r="Q198" s="23"/>
      <c r="R198" s="23"/>
      <c r="S198" s="23"/>
      <c r="T198" s="23"/>
      <c r="U198" s="23"/>
      <c r="V198" s="23"/>
      <c r="W198" s="39"/>
    </row>
    <row r="199" spans="2:23" ht="117.75" customHeight="1" x14ac:dyDescent="0.25">
      <c r="D199" s="28"/>
      <c r="E199" s="28"/>
      <c r="F199" s="23"/>
      <c r="G199" s="28"/>
      <c r="H199" s="28"/>
      <c r="I199" s="23"/>
      <c r="J199" s="28"/>
      <c r="K199" s="23"/>
      <c r="L199" s="39"/>
      <c r="M199" s="23"/>
      <c r="N199" s="39"/>
      <c r="O199" s="39"/>
      <c r="P199" s="39"/>
      <c r="Q199" s="23"/>
      <c r="R199" s="23"/>
      <c r="S199" s="23"/>
      <c r="T199" s="23"/>
      <c r="U199" s="23"/>
      <c r="V199" s="23"/>
      <c r="W199" s="39"/>
    </row>
    <row r="200" spans="2:23" ht="117.75" customHeight="1" x14ac:dyDescent="0.25">
      <c r="D200" s="28"/>
      <c r="E200" s="28"/>
      <c r="F200" s="23"/>
      <c r="G200" s="28"/>
      <c r="H200" s="28"/>
      <c r="I200" s="23"/>
      <c r="J200" s="28"/>
      <c r="K200" s="23"/>
      <c r="L200" s="39"/>
      <c r="M200" s="23"/>
      <c r="N200" s="39"/>
      <c r="O200" s="39"/>
      <c r="P200" s="39"/>
      <c r="Q200" s="23"/>
      <c r="R200" s="23"/>
      <c r="S200" s="23"/>
      <c r="T200" s="23"/>
      <c r="U200" s="23"/>
      <c r="V200" s="23"/>
      <c r="W200" s="39"/>
    </row>
    <row r="201" spans="2:23" ht="117.75" customHeight="1" x14ac:dyDescent="0.25">
      <c r="D201" s="28"/>
      <c r="E201" s="28"/>
      <c r="F201" s="23"/>
      <c r="G201" s="28"/>
      <c r="H201" s="28"/>
      <c r="I201" s="23"/>
      <c r="J201" s="28"/>
      <c r="K201" s="23"/>
      <c r="L201" s="39"/>
      <c r="M201" s="23"/>
      <c r="N201" s="39"/>
      <c r="O201" s="39"/>
      <c r="P201" s="39"/>
      <c r="Q201" s="23"/>
      <c r="R201" s="23"/>
      <c r="S201" s="23"/>
      <c r="T201" s="23"/>
      <c r="U201" s="23"/>
      <c r="V201" s="23"/>
      <c r="W201" s="39"/>
    </row>
    <row r="202" spans="2:23" ht="117.75" customHeight="1" x14ac:dyDescent="0.25">
      <c r="D202" s="28"/>
      <c r="E202" s="28"/>
      <c r="F202" s="23"/>
      <c r="G202" s="28"/>
      <c r="H202" s="28"/>
      <c r="I202" s="23"/>
      <c r="J202" s="28"/>
      <c r="K202" s="23"/>
      <c r="L202" s="39"/>
      <c r="M202" s="23"/>
      <c r="N202" s="39"/>
      <c r="O202" s="39"/>
      <c r="P202" s="39"/>
      <c r="Q202" s="23"/>
      <c r="R202" s="23"/>
      <c r="S202" s="23"/>
      <c r="T202" s="23"/>
      <c r="U202" s="23"/>
      <c r="V202" s="23"/>
      <c r="W202" s="39"/>
    </row>
    <row r="203" spans="2:23" ht="117.75" customHeight="1" x14ac:dyDescent="0.25">
      <c r="D203" s="28"/>
      <c r="E203" s="28"/>
      <c r="F203" s="23"/>
      <c r="G203" s="28"/>
      <c r="H203" s="28"/>
      <c r="I203" s="23"/>
      <c r="J203" s="28"/>
      <c r="K203" s="23"/>
      <c r="L203" s="39"/>
      <c r="M203" s="23"/>
      <c r="N203" s="39"/>
      <c r="O203" s="39"/>
      <c r="P203" s="39"/>
      <c r="Q203" s="23"/>
      <c r="R203" s="23"/>
      <c r="S203" s="23"/>
      <c r="T203" s="23"/>
      <c r="U203" s="23"/>
      <c r="V203" s="23"/>
      <c r="W203" s="39"/>
    </row>
    <row r="208" spans="2:23" ht="117.75" customHeight="1" x14ac:dyDescent="0.25">
      <c r="F208" s="23"/>
      <c r="I208" s="23"/>
      <c r="K208" s="23"/>
    </row>
    <row r="209" spans="2:13" ht="117.75" customHeight="1" x14ac:dyDescent="0.25">
      <c r="F209" s="23"/>
      <c r="I209" s="23"/>
      <c r="K209" s="23"/>
    </row>
    <row r="210" spans="2:13" ht="117.75" customHeight="1" x14ac:dyDescent="0.25">
      <c r="F210" s="23"/>
      <c r="I210" s="23"/>
      <c r="K210" s="23"/>
    </row>
    <row r="211" spans="2:13" ht="117.75" customHeight="1" x14ac:dyDescent="0.25">
      <c r="F211" s="31"/>
      <c r="I211" s="31"/>
      <c r="K211" s="31"/>
    </row>
    <row r="212" spans="2:13" ht="117.75" customHeight="1" x14ac:dyDescent="0.25">
      <c r="F212" s="31"/>
      <c r="I212" s="31"/>
      <c r="K212" s="31"/>
    </row>
    <row r="213" spans="2:13" ht="117.75" customHeight="1" x14ac:dyDescent="0.25">
      <c r="F213" s="31"/>
      <c r="I213" s="31"/>
      <c r="K213" s="31"/>
    </row>
    <row r="214" spans="2:13" ht="117.75" customHeight="1" x14ac:dyDescent="0.25">
      <c r="F214" s="23"/>
      <c r="I214" s="23"/>
      <c r="K214" s="23"/>
    </row>
    <row r="218" spans="2:13" ht="117.75" customHeight="1" x14ac:dyDescent="0.25">
      <c r="F218" s="36"/>
      <c r="H218" s="29"/>
      <c r="J218" s="29"/>
      <c r="L218" s="29"/>
    </row>
    <row r="219" spans="2:13" ht="117.75" customHeight="1" x14ac:dyDescent="0.25">
      <c r="H219" s="25"/>
      <c r="J219" s="25"/>
      <c r="L219" s="25"/>
    </row>
    <row r="220" spans="2:13" ht="117.75" customHeight="1" x14ac:dyDescent="0.25">
      <c r="B220" s="26"/>
      <c r="C220" s="30"/>
      <c r="D220" s="29"/>
      <c r="E220" s="26"/>
      <c r="F220" s="30"/>
      <c r="G220" s="29"/>
      <c r="H220" s="30"/>
      <c r="I220" s="29"/>
      <c r="J220" s="30"/>
      <c r="K220" s="29"/>
      <c r="L220" s="30"/>
      <c r="M220" s="29"/>
    </row>
    <row r="221" spans="2:13" ht="117.75" customHeight="1" x14ac:dyDescent="0.25">
      <c r="B221" s="26"/>
      <c r="C221" s="30"/>
      <c r="D221" s="29"/>
      <c r="E221" s="26"/>
      <c r="F221" s="30"/>
      <c r="G221" s="29"/>
      <c r="H221" s="30"/>
      <c r="I221" s="29"/>
      <c r="J221" s="30"/>
      <c r="K221" s="29"/>
      <c r="L221" s="30"/>
      <c r="M221" s="29"/>
    </row>
    <row r="222" spans="2:13" ht="117.75" customHeight="1" x14ac:dyDescent="0.25">
      <c r="B222" s="26"/>
      <c r="C222" s="30"/>
      <c r="D222" s="29"/>
      <c r="E222" s="26"/>
      <c r="F222" s="30"/>
      <c r="G222" s="29"/>
      <c r="H222" s="30"/>
      <c r="I222" s="29"/>
      <c r="J222" s="30"/>
      <c r="K222" s="29"/>
      <c r="L222" s="30"/>
      <c r="M222" s="29"/>
    </row>
    <row r="223" spans="2:13" ht="117.75" customHeight="1" x14ac:dyDescent="0.25">
      <c r="C223" s="30"/>
      <c r="F223" s="33"/>
      <c r="H223" s="30"/>
      <c r="J223" s="30"/>
      <c r="L223" s="30"/>
    </row>
    <row r="224" spans="2:13" ht="117.75" customHeight="1" x14ac:dyDescent="0.25">
      <c r="C224" s="33"/>
    </row>
    <row r="227" spans="1:23" ht="117.75" customHeight="1" x14ac:dyDescent="0.25">
      <c r="E227" s="26"/>
      <c r="F227" s="30"/>
      <c r="G227" s="29"/>
      <c r="H227" s="30"/>
      <c r="I227" s="29"/>
      <c r="J227" s="30"/>
      <c r="K227" s="29"/>
      <c r="L227" s="30"/>
      <c r="M227" s="29"/>
    </row>
    <row r="228" spans="1:23" ht="117.75" customHeight="1" x14ac:dyDescent="0.25">
      <c r="B228" s="26"/>
      <c r="C228" s="30"/>
      <c r="D228" s="29"/>
      <c r="E228" s="26"/>
      <c r="F228" s="30"/>
      <c r="G228" s="29"/>
      <c r="H228" s="30"/>
      <c r="I228" s="29"/>
      <c r="J228" s="30"/>
      <c r="K228" s="29"/>
      <c r="L228" s="30"/>
      <c r="M228" s="29"/>
    </row>
    <row r="229" spans="1:23" ht="117.75" customHeight="1" x14ac:dyDescent="0.25">
      <c r="B229" s="26"/>
      <c r="C229" s="30"/>
      <c r="D229" s="29"/>
      <c r="E229" s="26"/>
      <c r="F229" s="30"/>
      <c r="G229" s="29"/>
      <c r="H229" s="30"/>
      <c r="I229" s="29"/>
      <c r="J229" s="30"/>
      <c r="K229" s="29"/>
      <c r="L229" s="30"/>
      <c r="M229" s="29"/>
    </row>
    <row r="230" spans="1:23" ht="117.75" customHeight="1" x14ac:dyDescent="0.25">
      <c r="B230" s="26"/>
      <c r="C230" s="30"/>
      <c r="D230" s="29"/>
      <c r="F230" s="30"/>
      <c r="H230" s="30"/>
      <c r="J230" s="30"/>
      <c r="L230" s="30"/>
    </row>
    <row r="231" spans="1:23" ht="117.75" customHeight="1" x14ac:dyDescent="0.25">
      <c r="B231" s="48"/>
      <c r="C231" s="30"/>
    </row>
    <row r="232" spans="1:23" ht="117.75" customHeight="1" x14ac:dyDescent="0.25">
      <c r="B232" s="48"/>
      <c r="C232" s="33"/>
    </row>
    <row r="233" spans="1:23" ht="117.75" customHeight="1" x14ac:dyDescent="0.25">
      <c r="B233" s="48"/>
      <c r="C233" s="27"/>
    </row>
    <row r="234" spans="1:23" ht="117.75" customHeight="1" x14ac:dyDescent="0.25">
      <c r="B234" s="48"/>
      <c r="C234" s="27"/>
    </row>
    <row r="235" spans="1:23" ht="117.75" customHeight="1" x14ac:dyDescent="0.25">
      <c r="B235" s="48"/>
      <c r="C235" s="27"/>
    </row>
    <row r="236" spans="1:23" ht="117.75" customHeight="1" x14ac:dyDescent="0.25">
      <c r="C236" s="27"/>
    </row>
    <row r="238" spans="1:23" ht="117.75" customHeight="1" x14ac:dyDescent="0.25">
      <c r="C238" s="19"/>
      <c r="D238" s="19"/>
      <c r="E238" s="19"/>
      <c r="F238" s="19"/>
      <c r="G238" s="19"/>
      <c r="H238" s="19"/>
    </row>
    <row r="239" spans="1:23" ht="117.75" customHeight="1" x14ac:dyDescent="0.25">
      <c r="A239" s="22"/>
      <c r="E239" s="48"/>
      <c r="F239" s="48"/>
      <c r="G239" s="48"/>
      <c r="H239" s="48"/>
      <c r="I239" s="48"/>
      <c r="J239" s="48"/>
      <c r="K239" s="48"/>
      <c r="L239" s="48"/>
      <c r="M239" s="48"/>
      <c r="N239" s="48"/>
    </row>
    <row r="240" spans="1:23" ht="117.75" customHeight="1" x14ac:dyDescent="0.25">
      <c r="A240" s="25"/>
      <c r="C240" s="38"/>
      <c r="D240" s="42"/>
      <c r="E240" s="42"/>
      <c r="F240" s="42"/>
      <c r="G240" s="42"/>
      <c r="H240" s="42"/>
      <c r="I240" s="42"/>
      <c r="J240" s="42"/>
      <c r="K240" s="42"/>
      <c r="L240" s="35"/>
      <c r="M240" s="35"/>
      <c r="N240" s="42"/>
      <c r="O240" s="42"/>
      <c r="P240" s="42"/>
      <c r="Q240" s="42"/>
      <c r="R240" s="46"/>
      <c r="S240" s="46"/>
      <c r="T240" s="46"/>
      <c r="U240" s="46"/>
      <c r="V240" s="46"/>
      <c r="W240" s="46"/>
    </row>
    <row r="241" spans="1:25" ht="117.75" customHeight="1" x14ac:dyDescent="0.25">
      <c r="A241" s="29"/>
      <c r="C241" s="26"/>
      <c r="D241" s="30"/>
      <c r="E241" s="30"/>
      <c r="F241" s="31"/>
      <c r="G241" s="28"/>
      <c r="H241" s="28"/>
      <c r="I241" s="28"/>
      <c r="J241" s="28"/>
      <c r="K241" s="31"/>
      <c r="L241" s="39"/>
      <c r="M241" s="31"/>
      <c r="N241" s="39"/>
      <c r="O241" s="39"/>
      <c r="P241" s="39"/>
      <c r="Q241" s="31"/>
      <c r="R241" s="31"/>
      <c r="S241" s="31"/>
      <c r="T241" s="31"/>
      <c r="U241" s="31"/>
      <c r="V241" s="31"/>
      <c r="W241" s="39"/>
      <c r="Y241" s="18"/>
    </row>
    <row r="242" spans="1:25" ht="117.75" customHeight="1" x14ac:dyDescent="0.25">
      <c r="A242" s="29"/>
      <c r="C242" s="26"/>
      <c r="D242" s="30"/>
      <c r="E242" s="30"/>
      <c r="F242" s="31"/>
      <c r="G242" s="28"/>
      <c r="H242" s="28"/>
      <c r="I242" s="28"/>
      <c r="J242" s="28"/>
      <c r="K242" s="31"/>
      <c r="L242" s="39"/>
      <c r="M242" s="31"/>
      <c r="N242" s="39"/>
      <c r="O242" s="39"/>
      <c r="P242" s="39"/>
      <c r="Q242" s="31"/>
      <c r="R242" s="31"/>
      <c r="S242" s="31"/>
      <c r="T242" s="31"/>
      <c r="U242" s="31"/>
      <c r="V242" s="31"/>
      <c r="W242" s="39"/>
      <c r="Y242" s="18"/>
    </row>
    <row r="243" spans="1:25" ht="117.75" customHeight="1" x14ac:dyDescent="0.25">
      <c r="A243" s="29"/>
      <c r="C243" s="26"/>
      <c r="D243" s="30"/>
      <c r="E243" s="30"/>
      <c r="F243" s="31"/>
      <c r="G243" s="28"/>
      <c r="H243" s="28"/>
      <c r="I243" s="28"/>
      <c r="J243" s="28"/>
      <c r="K243" s="31"/>
      <c r="L243" s="39"/>
      <c r="M243" s="31"/>
      <c r="N243" s="39"/>
      <c r="O243" s="39"/>
      <c r="P243" s="39"/>
      <c r="Q243" s="31"/>
      <c r="R243" s="31"/>
      <c r="S243" s="31"/>
      <c r="T243" s="31"/>
      <c r="U243" s="31"/>
      <c r="V243" s="31"/>
      <c r="W243" s="39"/>
      <c r="Y243" s="18"/>
    </row>
    <row r="244" spans="1:25" ht="117.75" customHeight="1" x14ac:dyDescent="0.25">
      <c r="A244" s="29"/>
      <c r="C244" s="26"/>
      <c r="D244" s="30"/>
      <c r="E244" s="30"/>
      <c r="F244" s="31"/>
      <c r="G244" s="28"/>
      <c r="H244" s="28"/>
      <c r="I244" s="28"/>
      <c r="J244" s="28"/>
      <c r="K244" s="31"/>
      <c r="L244" s="39"/>
      <c r="M244" s="31"/>
      <c r="N244" s="39"/>
      <c r="O244" s="39"/>
      <c r="P244" s="39"/>
      <c r="Q244" s="31"/>
      <c r="R244" s="31"/>
      <c r="S244" s="31"/>
      <c r="T244" s="31"/>
      <c r="U244" s="31"/>
      <c r="V244" s="31"/>
      <c r="W244" s="39"/>
      <c r="Y244" s="18"/>
    </row>
    <row r="245" spans="1:25" ht="117.75" customHeight="1" x14ac:dyDescent="0.25">
      <c r="A245" s="29"/>
      <c r="C245" s="26"/>
      <c r="D245" s="30"/>
      <c r="E245" s="30"/>
      <c r="F245" s="31"/>
      <c r="G245" s="28"/>
      <c r="H245" s="28"/>
      <c r="I245" s="31"/>
      <c r="J245" s="28"/>
      <c r="K245" s="31"/>
      <c r="L245" s="39"/>
      <c r="M245" s="31"/>
      <c r="N245" s="39"/>
      <c r="O245" s="39"/>
      <c r="P245" s="39"/>
      <c r="Q245" s="31"/>
      <c r="R245" s="31"/>
      <c r="S245" s="31"/>
      <c r="T245" s="31"/>
      <c r="U245" s="31"/>
      <c r="V245" s="31"/>
      <c r="W245" s="39"/>
      <c r="Y245" s="18"/>
    </row>
    <row r="246" spans="1:25" ht="117.75" customHeight="1" x14ac:dyDescent="0.25">
      <c r="A246" s="29"/>
      <c r="C246" s="26"/>
      <c r="D246" s="30"/>
      <c r="E246" s="30"/>
      <c r="F246" s="31"/>
      <c r="G246" s="28"/>
      <c r="H246" s="28"/>
      <c r="I246" s="31"/>
      <c r="J246" s="28"/>
      <c r="K246" s="31"/>
      <c r="L246" s="39"/>
      <c r="M246" s="31"/>
      <c r="N246" s="39"/>
      <c r="O246" s="39"/>
      <c r="P246" s="39"/>
      <c r="Q246" s="31"/>
      <c r="R246" s="31"/>
      <c r="S246" s="31"/>
      <c r="T246" s="31"/>
      <c r="U246" s="31"/>
      <c r="V246" s="31"/>
      <c r="W246" s="39"/>
      <c r="Y246" s="18"/>
    </row>
    <row r="247" spans="1:25" ht="117.75" customHeight="1" x14ac:dyDescent="0.25">
      <c r="A247" s="29"/>
      <c r="C247" s="26"/>
      <c r="D247" s="30"/>
      <c r="E247" s="30"/>
      <c r="F247" s="31"/>
      <c r="G247" s="28"/>
      <c r="H247" s="28"/>
      <c r="I247" s="31"/>
      <c r="J247" s="28"/>
      <c r="K247" s="31"/>
      <c r="L247" s="39"/>
      <c r="M247" s="31"/>
      <c r="N247" s="39"/>
      <c r="O247" s="39"/>
      <c r="P247" s="39"/>
      <c r="Q247" s="31"/>
      <c r="R247" s="31"/>
      <c r="S247" s="31"/>
      <c r="T247" s="31"/>
      <c r="U247" s="31"/>
      <c r="V247" s="31"/>
      <c r="W247" s="39"/>
      <c r="Y247" s="18"/>
    </row>
    <row r="248" spans="1:25" ht="117.75" customHeight="1" x14ac:dyDescent="0.25">
      <c r="A248" s="29"/>
      <c r="C248" s="26"/>
      <c r="D248" s="30"/>
      <c r="E248" s="30"/>
      <c r="F248" s="31"/>
      <c r="G248" s="28"/>
      <c r="H248" s="28"/>
      <c r="I248" s="31"/>
      <c r="J248" s="28"/>
      <c r="K248" s="31"/>
      <c r="L248" s="39"/>
      <c r="M248" s="31"/>
      <c r="N248" s="39"/>
      <c r="O248" s="39"/>
      <c r="P248" s="39"/>
      <c r="Q248" s="31"/>
      <c r="R248" s="31"/>
      <c r="S248" s="31"/>
      <c r="T248" s="31"/>
      <c r="U248" s="31"/>
      <c r="V248" s="31"/>
      <c r="W248" s="39"/>
      <c r="Y248" s="18"/>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c r="Y249" s="18"/>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c r="Y250" s="18"/>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c r="X251" s="23"/>
    </row>
    <row r="252" spans="1:25" ht="117.75" customHeight="1" x14ac:dyDescent="0.25">
      <c r="A252" s="29"/>
      <c r="C252" s="26"/>
      <c r="D252" s="30"/>
      <c r="E252" s="30"/>
      <c r="F252" s="31"/>
      <c r="G252" s="28"/>
      <c r="H252" s="28"/>
      <c r="I252" s="28"/>
      <c r="J252" s="28"/>
      <c r="K252" s="31"/>
      <c r="L252" s="39"/>
      <c r="M252" s="31"/>
      <c r="N252" s="39"/>
      <c r="O252" s="39"/>
      <c r="P252" s="39"/>
      <c r="Q252" s="31"/>
      <c r="R252" s="31"/>
      <c r="S252" s="31"/>
      <c r="T252" s="31"/>
      <c r="U252" s="31"/>
      <c r="V252" s="31"/>
      <c r="W252" s="39"/>
    </row>
    <row r="253" spans="1:25" ht="117.75" customHeight="1" x14ac:dyDescent="0.25">
      <c r="A253" s="29"/>
      <c r="C253" s="26"/>
      <c r="D253" s="30"/>
      <c r="E253" s="30"/>
      <c r="F253" s="31"/>
      <c r="G253" s="28"/>
      <c r="H253" s="28"/>
      <c r="I253" s="28"/>
      <c r="J253" s="28"/>
      <c r="K253" s="31"/>
      <c r="L253" s="39"/>
      <c r="M253" s="31"/>
      <c r="N253" s="39"/>
      <c r="O253" s="39"/>
      <c r="P253" s="39"/>
      <c r="Q253" s="31"/>
      <c r="R253" s="31"/>
      <c r="S253" s="31"/>
      <c r="T253" s="31"/>
      <c r="U253" s="31"/>
      <c r="V253" s="31"/>
      <c r="W253" s="39"/>
    </row>
    <row r="254" spans="1:25" ht="117.75" customHeight="1" x14ac:dyDescent="0.25">
      <c r="A254" s="29"/>
      <c r="C254" s="26"/>
      <c r="D254" s="30"/>
      <c r="E254" s="30"/>
      <c r="F254" s="31"/>
      <c r="G254" s="28"/>
      <c r="H254" s="28"/>
      <c r="I254" s="28"/>
      <c r="J254" s="28"/>
      <c r="K254" s="31"/>
      <c r="L254" s="39"/>
      <c r="M254" s="31"/>
      <c r="N254" s="39"/>
      <c r="O254" s="39"/>
      <c r="P254" s="39"/>
      <c r="Q254" s="31"/>
      <c r="R254" s="31"/>
      <c r="S254" s="31"/>
      <c r="T254" s="31"/>
      <c r="U254" s="31"/>
      <c r="V254" s="31"/>
      <c r="W254" s="39"/>
    </row>
    <row r="255" spans="1:25" ht="117.75" customHeight="1" x14ac:dyDescent="0.25">
      <c r="A255" s="29"/>
      <c r="C255" s="26"/>
      <c r="D255" s="30"/>
      <c r="E255" s="30"/>
      <c r="F255" s="31"/>
      <c r="G255" s="28"/>
      <c r="H255" s="28"/>
      <c r="I255" s="28"/>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A276" s="29"/>
      <c r="C276" s="26"/>
      <c r="D276" s="30"/>
      <c r="E276" s="30"/>
      <c r="F276" s="31"/>
      <c r="G276" s="28"/>
      <c r="H276" s="28"/>
      <c r="I276" s="31"/>
      <c r="J276" s="28"/>
      <c r="K276" s="31"/>
      <c r="L276" s="39"/>
      <c r="M276" s="31"/>
      <c r="N276" s="39"/>
      <c r="O276" s="39"/>
      <c r="P276" s="39"/>
      <c r="Q276" s="31"/>
      <c r="R276" s="31"/>
      <c r="S276" s="31"/>
      <c r="T276" s="31"/>
      <c r="U276" s="31"/>
      <c r="V276" s="31"/>
      <c r="W276" s="39"/>
    </row>
    <row r="277" spans="1:23" ht="117.75" customHeight="1" x14ac:dyDescent="0.25">
      <c r="A277" s="29"/>
      <c r="C277" s="26"/>
      <c r="D277" s="30"/>
      <c r="E277" s="30"/>
      <c r="F277" s="31"/>
      <c r="G277" s="28"/>
      <c r="H277" s="28"/>
      <c r="I277" s="31"/>
      <c r="J277" s="28"/>
      <c r="K277" s="31"/>
      <c r="L277" s="39"/>
      <c r="M277" s="31"/>
      <c r="N277" s="39"/>
      <c r="O277" s="39"/>
      <c r="P277" s="39"/>
      <c r="Q277" s="31"/>
      <c r="R277" s="31"/>
      <c r="S277" s="31"/>
      <c r="T277" s="31"/>
      <c r="U277" s="31"/>
      <c r="V277" s="31"/>
      <c r="W277" s="39"/>
    </row>
    <row r="278" spans="1:23" ht="117.75" customHeight="1" x14ac:dyDescent="0.25">
      <c r="A278" s="29"/>
      <c r="C278" s="26"/>
      <c r="D278" s="30"/>
      <c r="E278" s="30"/>
      <c r="F278" s="31"/>
      <c r="G278" s="28"/>
      <c r="H278" s="28"/>
      <c r="I278" s="31"/>
      <c r="J278" s="28"/>
      <c r="K278" s="31"/>
      <c r="L278" s="39"/>
      <c r="M278" s="31"/>
      <c r="N278" s="39"/>
      <c r="O278" s="39"/>
      <c r="P278" s="39"/>
      <c r="Q278" s="31"/>
      <c r="R278" s="31"/>
      <c r="S278" s="31"/>
      <c r="T278" s="31"/>
      <c r="U278" s="31"/>
      <c r="V278" s="31"/>
      <c r="W278" s="39"/>
    </row>
    <row r="279" spans="1:23" ht="117.75" customHeight="1" x14ac:dyDescent="0.25">
      <c r="A279" s="29"/>
      <c r="C279" s="26"/>
      <c r="D279" s="30"/>
      <c r="E279" s="30"/>
      <c r="F279" s="31"/>
      <c r="G279" s="28"/>
      <c r="H279" s="28"/>
      <c r="I279" s="31"/>
      <c r="J279" s="28"/>
      <c r="K279" s="31"/>
      <c r="L279" s="39"/>
      <c r="M279" s="31"/>
      <c r="N279" s="39"/>
      <c r="O279" s="39"/>
      <c r="P279" s="39"/>
      <c r="Q279" s="31"/>
      <c r="R279" s="31"/>
      <c r="S279" s="31"/>
      <c r="T279" s="31"/>
      <c r="U279" s="31"/>
      <c r="V279" s="31"/>
      <c r="W279" s="39"/>
    </row>
    <row r="280" spans="1:23" ht="117.75" customHeight="1" x14ac:dyDescent="0.25">
      <c r="A280" s="29"/>
      <c r="C280" s="26"/>
      <c r="D280" s="30"/>
      <c r="E280" s="30"/>
      <c r="F280" s="31"/>
      <c r="G280" s="28"/>
      <c r="H280" s="28"/>
      <c r="I280" s="31"/>
      <c r="J280" s="28"/>
      <c r="K280" s="31"/>
      <c r="L280" s="39"/>
      <c r="M280" s="31"/>
      <c r="N280" s="39"/>
      <c r="O280" s="39"/>
      <c r="P280" s="39"/>
      <c r="Q280" s="31"/>
      <c r="R280" s="31"/>
      <c r="S280" s="31"/>
      <c r="T280" s="31"/>
      <c r="U280" s="31"/>
      <c r="V280" s="31"/>
      <c r="W280" s="39"/>
    </row>
    <row r="281" spans="1:23" ht="117.75" customHeight="1" x14ac:dyDescent="0.25">
      <c r="A281" s="29"/>
      <c r="C281" s="26"/>
      <c r="D281" s="30"/>
      <c r="E281" s="30"/>
      <c r="F281" s="31"/>
      <c r="G281" s="28"/>
      <c r="H281" s="28"/>
      <c r="I281" s="31"/>
      <c r="J281" s="28"/>
      <c r="K281" s="31"/>
      <c r="L281" s="39"/>
      <c r="M281" s="31"/>
      <c r="N281" s="39"/>
      <c r="O281" s="39"/>
      <c r="P281" s="39"/>
      <c r="Q281" s="31"/>
      <c r="R281" s="31"/>
      <c r="S281" s="31"/>
      <c r="T281" s="31"/>
      <c r="U281" s="31"/>
      <c r="V281" s="31"/>
      <c r="W281" s="39"/>
    </row>
    <row r="282" spans="1:23" ht="117.75" customHeight="1" x14ac:dyDescent="0.25">
      <c r="A282" s="29"/>
      <c r="C282" s="26"/>
      <c r="D282" s="30"/>
      <c r="E282" s="30"/>
      <c r="F282" s="31"/>
      <c r="G282" s="28"/>
      <c r="H282" s="28"/>
      <c r="I282" s="31"/>
      <c r="J282" s="28"/>
      <c r="K282" s="31"/>
      <c r="L282" s="39"/>
      <c r="M282" s="31"/>
      <c r="N282" s="39"/>
      <c r="O282" s="39"/>
      <c r="P282" s="39"/>
      <c r="Q282" s="31"/>
      <c r="R282" s="31"/>
      <c r="S282" s="31"/>
      <c r="T282" s="31"/>
      <c r="U282" s="31"/>
      <c r="V282" s="31"/>
      <c r="W282" s="39"/>
    </row>
    <row r="283" spans="1:23" ht="117.75" customHeight="1" x14ac:dyDescent="0.25">
      <c r="I283" s="27"/>
      <c r="O283" s="23"/>
      <c r="P283" s="23"/>
    </row>
    <row r="284" spans="1:23" ht="117.75" customHeight="1" x14ac:dyDescent="0.25">
      <c r="C284" s="26"/>
      <c r="I284" s="27"/>
      <c r="O284" s="23"/>
      <c r="P284" s="23"/>
    </row>
    <row r="285" spans="1:23" ht="117.75" customHeight="1" x14ac:dyDescent="0.25">
      <c r="C285" s="26"/>
      <c r="I285" s="27"/>
      <c r="O285" s="23"/>
      <c r="P285" s="23"/>
    </row>
    <row r="286" spans="1:23" ht="117.75" customHeight="1" x14ac:dyDescent="0.25">
      <c r="O286" s="23"/>
      <c r="P286" s="23"/>
    </row>
    <row r="287" spans="1:23" ht="117.75" customHeight="1" x14ac:dyDescent="0.25">
      <c r="I287" s="27"/>
      <c r="O287" s="23"/>
      <c r="P287" s="23"/>
    </row>
    <row r="288" spans="1:23" ht="117.75" customHeight="1" x14ac:dyDescent="0.25">
      <c r="I288" s="27"/>
      <c r="O288" s="23"/>
      <c r="P288" s="23"/>
    </row>
    <row r="289" spans="3:16" ht="117.75" customHeight="1" x14ac:dyDescent="0.25">
      <c r="I289" s="27"/>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C292" s="26"/>
      <c r="I292" s="27"/>
      <c r="O292" s="23"/>
      <c r="P292" s="23"/>
    </row>
    <row r="293" spans="3:16" ht="117.75" customHeight="1" x14ac:dyDescent="0.25">
      <c r="C293" s="26"/>
      <c r="I293" s="27"/>
      <c r="O293" s="23"/>
      <c r="P293" s="23"/>
    </row>
    <row r="294" spans="3:16" ht="117.75" customHeight="1" x14ac:dyDescent="0.25">
      <c r="O294" s="23"/>
      <c r="P294" s="23"/>
    </row>
    <row r="295" spans="3:16" ht="117.75" customHeight="1" x14ac:dyDescent="0.25">
      <c r="I295" s="27"/>
      <c r="O295" s="23"/>
      <c r="P295" s="23"/>
    </row>
    <row r="296" spans="3:16" ht="117.75" customHeight="1" x14ac:dyDescent="0.25">
      <c r="I296" s="27"/>
      <c r="O296" s="23"/>
      <c r="P296" s="23"/>
    </row>
    <row r="297" spans="3:16" ht="117.75" customHeight="1" x14ac:dyDescent="0.25">
      <c r="I297" s="27"/>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C300" s="26"/>
      <c r="I300" s="27"/>
      <c r="O300" s="23"/>
      <c r="P300" s="23"/>
    </row>
    <row r="301" spans="3:16" ht="117.75" customHeight="1" x14ac:dyDescent="0.25">
      <c r="C301" s="26"/>
      <c r="I301" s="27"/>
      <c r="O301" s="23"/>
      <c r="P301" s="23"/>
    </row>
    <row r="302" spans="3:16" ht="117.75" customHeight="1" x14ac:dyDescent="0.25">
      <c r="O302" s="23"/>
      <c r="P302" s="23"/>
    </row>
    <row r="303" spans="3:16" ht="117.75" customHeight="1" x14ac:dyDescent="0.25">
      <c r="I303" s="27"/>
      <c r="O303" s="23"/>
      <c r="P303" s="23"/>
    </row>
    <row r="304" spans="3:16" ht="117.75" customHeight="1" x14ac:dyDescent="0.25">
      <c r="I304" s="27"/>
      <c r="O304" s="23"/>
      <c r="P304" s="23"/>
    </row>
    <row r="305" spans="3:16" ht="117.75" customHeight="1" x14ac:dyDescent="0.25">
      <c r="I305" s="27"/>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C308" s="26"/>
      <c r="I308" s="27"/>
      <c r="O308" s="23"/>
      <c r="P308" s="23"/>
    </row>
    <row r="309" spans="3:16" ht="117.75" customHeight="1" x14ac:dyDescent="0.25">
      <c r="C309" s="26"/>
      <c r="I309" s="27"/>
      <c r="O309" s="23"/>
      <c r="P309" s="23"/>
    </row>
    <row r="310" spans="3:16" ht="117.75" customHeight="1" x14ac:dyDescent="0.25">
      <c r="O310" s="23"/>
      <c r="P310" s="23"/>
    </row>
    <row r="311" spans="3:16" ht="117.75" customHeight="1" x14ac:dyDescent="0.25">
      <c r="I311" s="27"/>
      <c r="O311" s="23"/>
      <c r="P311" s="23"/>
    </row>
    <row r="312" spans="3:16" ht="117.75" customHeight="1" x14ac:dyDescent="0.25">
      <c r="I312" s="27"/>
      <c r="O312" s="23"/>
      <c r="P312" s="23"/>
    </row>
    <row r="313" spans="3:16" ht="117.75" customHeight="1" x14ac:dyDescent="0.25">
      <c r="I313" s="27"/>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C316" s="26"/>
      <c r="I316" s="27"/>
      <c r="O316" s="23"/>
      <c r="P316" s="23"/>
    </row>
    <row r="317" spans="3:16" ht="117.75" customHeight="1" x14ac:dyDescent="0.25">
      <c r="C317" s="26"/>
      <c r="I317" s="27"/>
      <c r="O317" s="23"/>
      <c r="P317" s="23"/>
    </row>
    <row r="318" spans="3:16" ht="117.75" customHeight="1" x14ac:dyDescent="0.25">
      <c r="O318" s="23"/>
      <c r="P318" s="23"/>
    </row>
    <row r="319" spans="3:16" ht="117.75" customHeight="1" x14ac:dyDescent="0.25">
      <c r="I319" s="27"/>
      <c r="O319" s="23"/>
      <c r="P319" s="23"/>
    </row>
    <row r="320" spans="3:16" ht="117.75" customHeight="1" x14ac:dyDescent="0.25">
      <c r="I320" s="27"/>
      <c r="O320" s="23"/>
      <c r="P320" s="23"/>
    </row>
    <row r="321" spans="3:16" ht="117.75" customHeight="1" x14ac:dyDescent="0.25">
      <c r="I321" s="27"/>
      <c r="O321" s="23"/>
      <c r="P321" s="23"/>
    </row>
    <row r="322" spans="3:16" ht="117.75" customHeight="1" x14ac:dyDescent="0.25">
      <c r="I322" s="27"/>
      <c r="O322" s="23"/>
      <c r="P322" s="23"/>
    </row>
    <row r="323" spans="3:16" ht="117.75" customHeight="1" x14ac:dyDescent="0.25">
      <c r="I323" s="27"/>
      <c r="O323" s="23"/>
      <c r="P323" s="23"/>
    </row>
    <row r="324" spans="3:16" ht="117.75" customHeight="1" x14ac:dyDescent="0.25">
      <c r="C324" s="26"/>
      <c r="I324" s="27"/>
      <c r="O324" s="23"/>
      <c r="P324" s="23"/>
    </row>
    <row r="325" spans="3:16" ht="117.75" customHeight="1" x14ac:dyDescent="0.25">
      <c r="C325" s="26"/>
      <c r="I325" s="27"/>
      <c r="O325" s="23"/>
      <c r="P325" s="23"/>
    </row>
    <row r="326" spans="3:16" ht="117.75" customHeight="1" x14ac:dyDescent="0.25">
      <c r="O326" s="23"/>
      <c r="P326" s="23"/>
    </row>
    <row r="327" spans="3:16" ht="117.75" customHeight="1" x14ac:dyDescent="0.25">
      <c r="I327" s="27"/>
      <c r="O327" s="23"/>
      <c r="P327" s="23"/>
    </row>
    <row r="328" spans="3:16" ht="117.75" customHeight="1" x14ac:dyDescent="0.25">
      <c r="I328" s="27"/>
      <c r="O328" s="23"/>
      <c r="P328" s="23"/>
    </row>
    <row r="329" spans="3:16" ht="117.75" customHeight="1" x14ac:dyDescent="0.25">
      <c r="I329" s="27"/>
      <c r="O329" s="23"/>
      <c r="P329" s="23"/>
    </row>
    <row r="330" spans="3:16" ht="117.75" customHeight="1" x14ac:dyDescent="0.25">
      <c r="I330" s="27"/>
      <c r="O330" s="23"/>
      <c r="P330" s="23"/>
    </row>
    <row r="331" spans="3:16" ht="117.75" customHeight="1" x14ac:dyDescent="0.25">
      <c r="I331" s="27"/>
      <c r="O331" s="23"/>
      <c r="P331" s="23"/>
    </row>
    <row r="332" spans="3:16" ht="117.75" customHeight="1" x14ac:dyDescent="0.25">
      <c r="C332" s="26"/>
      <c r="I332" s="27"/>
      <c r="O332" s="23"/>
      <c r="P332" s="23"/>
    </row>
    <row r="333" spans="3:16" ht="117.75" customHeight="1" x14ac:dyDescent="0.25">
      <c r="C333" s="26"/>
      <c r="I333" s="27"/>
      <c r="O333" s="23"/>
      <c r="P333" s="23"/>
    </row>
    <row r="334" spans="3:16" ht="117.75" customHeight="1" x14ac:dyDescent="0.25">
      <c r="O334" s="23"/>
      <c r="P334" s="23"/>
    </row>
    <row r="335" spans="3:16" ht="117.75" customHeight="1" x14ac:dyDescent="0.25">
      <c r="I335" s="27"/>
      <c r="O335" s="23"/>
      <c r="P335" s="23"/>
    </row>
    <row r="336" spans="3:16" ht="117.75" customHeight="1" x14ac:dyDescent="0.25">
      <c r="I336" s="27"/>
      <c r="O336" s="23"/>
      <c r="P336" s="23"/>
    </row>
    <row r="337" spans="1:22" ht="117.75" customHeight="1" x14ac:dyDescent="0.25">
      <c r="I337" s="27"/>
      <c r="O337" s="23"/>
      <c r="P337" s="23"/>
    </row>
    <row r="338" spans="1:22" ht="117.75" customHeight="1" x14ac:dyDescent="0.25">
      <c r="I338" s="27"/>
      <c r="O338" s="23"/>
      <c r="P338" s="23"/>
    </row>
    <row r="339" spans="1:22" ht="117.75" customHeight="1" x14ac:dyDescent="0.25">
      <c r="A339" s="25"/>
      <c r="C339" s="38"/>
      <c r="D339" s="38"/>
      <c r="E339" s="35"/>
      <c r="F339" s="35"/>
      <c r="G339" s="35"/>
      <c r="H339" s="35"/>
      <c r="I339" s="35"/>
      <c r="J339" s="35"/>
      <c r="K339" s="35"/>
      <c r="L339" s="35"/>
      <c r="M339" s="35"/>
      <c r="N339" s="35"/>
      <c r="O339" s="35"/>
      <c r="P339" s="41"/>
      <c r="Q339" s="51"/>
      <c r="R339" s="51"/>
      <c r="S339" s="51"/>
      <c r="T339" s="51"/>
      <c r="U339" s="51"/>
      <c r="V339" s="51"/>
    </row>
    <row r="340" spans="1:22" ht="117.75" customHeight="1" x14ac:dyDescent="0.25">
      <c r="C340" s="26"/>
    </row>
    <row r="341" spans="1:22" ht="117.75" customHeight="1" x14ac:dyDescent="0.25">
      <c r="C341" s="26"/>
    </row>
    <row r="342" spans="1:22" ht="117.75" customHeight="1" x14ac:dyDescent="0.25">
      <c r="C342" s="26"/>
    </row>
    <row r="343" spans="1:22" ht="117.75" customHeight="1" x14ac:dyDescent="0.25">
      <c r="C343" s="26"/>
    </row>
    <row r="344" spans="1:22" ht="117.75" customHeight="1" x14ac:dyDescent="0.25">
      <c r="C344" s="26"/>
    </row>
    <row r="345" spans="1:22" ht="117.75" customHeight="1" x14ac:dyDescent="0.25">
      <c r="C345" s="26"/>
    </row>
    <row r="346" spans="1:22" ht="117.75" customHeight="1" x14ac:dyDescent="0.25">
      <c r="C346" s="26"/>
    </row>
    <row r="347" spans="1:22" ht="117.75" customHeight="1" x14ac:dyDescent="0.25">
      <c r="C347" s="26"/>
    </row>
    <row r="348" spans="1:22" ht="117.75" customHeight="1" x14ac:dyDescent="0.25">
      <c r="C348" s="26"/>
    </row>
    <row r="349" spans="1:22" ht="117.75" customHeight="1" x14ac:dyDescent="0.25">
      <c r="C349" s="26"/>
    </row>
    <row r="350" spans="1:22" ht="117.75" customHeight="1" x14ac:dyDescent="0.25">
      <c r="C350" s="26"/>
    </row>
    <row r="351" spans="1:22" ht="117.75" customHeight="1" x14ac:dyDescent="0.25">
      <c r="C351" s="26"/>
    </row>
    <row r="352" spans="1:22"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row r="507" spans="3:3" ht="117.75" customHeight="1" x14ac:dyDescent="0.25">
      <c r="C507" s="26"/>
    </row>
    <row r="508" spans="3:3" ht="117.75" customHeight="1" x14ac:dyDescent="0.25">
      <c r="C508" s="26"/>
    </row>
    <row r="509" spans="3:3" ht="117.75" customHeight="1" x14ac:dyDescent="0.25">
      <c r="C509" s="26"/>
    </row>
    <row r="510" spans="3:3" ht="117.75" customHeight="1" x14ac:dyDescent="0.25">
      <c r="C510" s="26"/>
    </row>
    <row r="511" spans="3:3" ht="117.75" customHeight="1" x14ac:dyDescent="0.25">
      <c r="C511" s="26"/>
    </row>
    <row r="512" spans="3:3" ht="117.75" customHeight="1" x14ac:dyDescent="0.25">
      <c r="C512" s="26"/>
    </row>
    <row r="513" spans="3:3" ht="117.75" customHeight="1" x14ac:dyDescent="0.25">
      <c r="C513" s="26"/>
    </row>
  </sheetData>
  <sheetProtection selectLockedCells="1"/>
  <mergeCells count="117">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62:R62"/>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O25:P26"/>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47:P47"/>
    <mergeCell ref="A70:AF70"/>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s>
  <conditionalFormatting sqref="A70">
    <cfRule type="iconSet" priority="158">
      <iconSet>
        <cfvo type="percent" val="0"/>
        <cfvo type="num" val="1.8"/>
        <cfvo type="num" val="3"/>
      </iconSet>
    </cfRule>
  </conditionalFormatting>
  <conditionalFormatting sqref="A70">
    <cfRule type="iconSet" priority="157">
      <iconSet reverse="1">
        <cfvo type="percent" val="0"/>
        <cfvo type="num" val="0.3"/>
        <cfvo type="num" val="0.4"/>
      </iconSet>
    </cfRule>
  </conditionalFormatting>
  <conditionalFormatting sqref="A70">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lists!$G$5:$G$125</xm:f>
          </x14:formula1>
          <xm:sqref>O12:R13 O18:R19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428" t="s">
        <v>294</v>
      </c>
      <c r="B1" s="428"/>
      <c r="C1" s="428"/>
      <c r="D1" s="428"/>
      <c r="E1" s="428"/>
      <c r="F1" s="428"/>
      <c r="G1" s="428"/>
      <c r="H1" s="428"/>
      <c r="I1" s="428"/>
      <c r="J1" s="428"/>
      <c r="K1" s="428"/>
      <c r="L1" s="428"/>
      <c r="M1" s="428"/>
      <c r="N1" s="428"/>
      <c r="O1" s="428"/>
      <c r="P1" s="428"/>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429" t="s">
        <v>295</v>
      </c>
      <c r="B3" s="429"/>
      <c r="C3" s="429"/>
      <c r="D3" s="429"/>
      <c r="E3" s="429"/>
      <c r="F3" s="429"/>
      <c r="G3" s="429"/>
      <c r="H3" s="429"/>
      <c r="I3" s="429"/>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429" t="s">
        <v>301</v>
      </c>
      <c r="B6" s="429"/>
      <c r="C6" s="429"/>
      <c r="D6" s="429"/>
      <c r="E6" s="429"/>
      <c r="F6" s="429"/>
      <c r="G6" s="429"/>
      <c r="H6" s="429"/>
      <c r="I6" s="429"/>
      <c r="J6" s="82"/>
      <c r="K6" s="429" t="s">
        <v>297</v>
      </c>
      <c r="L6" s="429"/>
      <c r="M6" s="429"/>
      <c r="N6" s="429"/>
      <c r="O6" s="429"/>
      <c r="P6" s="429"/>
      <c r="Q6" s="429"/>
      <c r="R6" s="429"/>
      <c r="S6" s="429"/>
      <c r="T6" s="82"/>
    </row>
    <row r="7" spans="1:20" s="20" customFormat="1" ht="23.25" customHeight="1" x14ac:dyDescent="0.25">
      <c r="A7" s="420" t="s">
        <v>299</v>
      </c>
      <c r="B7" s="420"/>
      <c r="C7" s="420"/>
      <c r="D7" s="420"/>
      <c r="E7" s="420"/>
      <c r="F7" s="420"/>
      <c r="G7" s="420"/>
      <c r="H7" s="420"/>
      <c r="I7" s="420"/>
      <c r="J7" s="82"/>
      <c r="K7" s="414" t="s">
        <v>302</v>
      </c>
      <c r="L7" s="415"/>
      <c r="M7" s="415"/>
      <c r="N7" s="415"/>
      <c r="O7" s="415"/>
      <c r="P7" s="415"/>
      <c r="Q7" s="415"/>
      <c r="R7" s="415"/>
      <c r="S7" s="416"/>
      <c r="T7" s="82"/>
    </row>
    <row r="8" spans="1:20" s="20" customFormat="1" ht="23.25" customHeight="1" thickBot="1" x14ac:dyDescent="0.3">
      <c r="A8" s="420"/>
      <c r="B8" s="420"/>
      <c r="C8" s="420"/>
      <c r="D8" s="420"/>
      <c r="E8" s="420"/>
      <c r="F8" s="420"/>
      <c r="G8" s="420"/>
      <c r="H8" s="420"/>
      <c r="I8" s="420"/>
      <c r="J8" s="82"/>
      <c r="K8" s="417"/>
      <c r="L8" s="418"/>
      <c r="M8" s="418"/>
      <c r="N8" s="418"/>
      <c r="O8" s="418"/>
      <c r="P8" s="418"/>
      <c r="Q8" s="418"/>
      <c r="R8" s="418"/>
      <c r="S8" s="419"/>
      <c r="T8" s="82"/>
    </row>
    <row r="9" spans="1:20" s="20" customFormat="1" ht="10.5" customHeight="1" thickBot="1" x14ac:dyDescent="0.3">
      <c r="A9" s="95"/>
      <c r="B9" s="95"/>
      <c r="C9" s="95"/>
      <c r="D9" s="95"/>
      <c r="E9" s="95"/>
      <c r="F9" s="95"/>
      <c r="G9" s="95"/>
      <c r="H9" s="95"/>
      <c r="I9" s="95"/>
      <c r="J9" s="82"/>
      <c r="K9" s="427"/>
      <c r="L9" s="427"/>
      <c r="M9" s="427"/>
      <c r="N9" s="427"/>
      <c r="O9" s="427"/>
      <c r="P9" s="427"/>
      <c r="Q9" s="427"/>
      <c r="R9" s="427"/>
      <c r="S9" s="427"/>
      <c r="T9" s="82"/>
    </row>
    <row r="10" spans="1:20" s="20" customFormat="1" ht="23.25" customHeight="1" x14ac:dyDescent="0.25">
      <c r="A10" s="421" t="s">
        <v>308</v>
      </c>
      <c r="B10" s="422"/>
      <c r="C10" s="422"/>
      <c r="D10" s="422"/>
      <c r="E10" s="422"/>
      <c r="F10" s="422"/>
      <c r="G10" s="422"/>
      <c r="H10" s="422"/>
      <c r="I10" s="423"/>
      <c r="J10" s="82"/>
      <c r="K10" s="414" t="s">
        <v>304</v>
      </c>
      <c r="L10" s="415"/>
      <c r="M10" s="415"/>
      <c r="N10" s="415"/>
      <c r="O10" s="415"/>
      <c r="P10" s="415"/>
      <c r="Q10" s="415"/>
      <c r="R10" s="415"/>
      <c r="S10" s="416"/>
      <c r="T10" s="82"/>
    </row>
    <row r="11" spans="1:20" s="20" customFormat="1" ht="23.25" customHeight="1" x14ac:dyDescent="0.25">
      <c r="A11" s="424"/>
      <c r="B11" s="425"/>
      <c r="C11" s="425"/>
      <c r="D11" s="425"/>
      <c r="E11" s="425"/>
      <c r="F11" s="425"/>
      <c r="G11" s="425"/>
      <c r="H11" s="425"/>
      <c r="I11" s="426"/>
      <c r="J11" s="82"/>
      <c r="K11" s="430"/>
      <c r="L11" s="431"/>
      <c r="M11" s="431"/>
      <c r="N11" s="431"/>
      <c r="O11" s="431"/>
      <c r="P11" s="431"/>
      <c r="Q11" s="431"/>
      <c r="R11" s="431"/>
      <c r="S11" s="432"/>
      <c r="T11" s="82"/>
    </row>
    <row r="12" spans="1:20" s="20" customFormat="1" ht="23.25" customHeight="1" thickBot="1" x14ac:dyDescent="0.3">
      <c r="A12" s="97"/>
      <c r="B12" s="98"/>
      <c r="C12" s="98"/>
      <c r="D12" s="98"/>
      <c r="E12" s="98"/>
      <c r="F12" s="98"/>
      <c r="G12" s="98"/>
      <c r="H12" s="98"/>
      <c r="I12" s="99"/>
      <c r="J12" s="82"/>
      <c r="K12" s="417"/>
      <c r="L12" s="418"/>
      <c r="M12" s="418"/>
      <c r="N12" s="418"/>
      <c r="O12" s="418"/>
      <c r="P12" s="418"/>
      <c r="Q12" s="418"/>
      <c r="R12" s="418"/>
      <c r="S12" s="419"/>
      <c r="T12" s="82"/>
    </row>
    <row r="13" spans="1:20" s="20" customFormat="1" ht="10.5" customHeight="1" thickBot="1" x14ac:dyDescent="0.3">
      <c r="A13" s="100"/>
      <c r="B13" s="101"/>
      <c r="C13" s="101"/>
      <c r="D13" s="101"/>
      <c r="E13" s="101"/>
      <c r="F13" s="101"/>
      <c r="G13" s="101"/>
      <c r="H13" s="101"/>
      <c r="I13" s="102"/>
      <c r="J13" s="82"/>
      <c r="K13" s="427"/>
      <c r="L13" s="427"/>
      <c r="M13" s="427"/>
      <c r="N13" s="427"/>
      <c r="O13" s="427"/>
      <c r="P13" s="427"/>
      <c r="Q13" s="427"/>
      <c r="R13" s="427"/>
      <c r="S13" s="427"/>
      <c r="T13" s="82"/>
    </row>
    <row r="14" spans="1:20" s="20" customFormat="1" ht="23.25" customHeight="1" x14ac:dyDescent="0.25">
      <c r="A14" s="100"/>
      <c r="B14" s="101"/>
      <c r="C14" s="101"/>
      <c r="D14" s="101"/>
      <c r="E14" s="101"/>
      <c r="F14" s="101"/>
      <c r="G14" s="101"/>
      <c r="H14" s="101"/>
      <c r="I14" s="102"/>
      <c r="J14" s="82"/>
      <c r="K14" s="414" t="s">
        <v>303</v>
      </c>
      <c r="L14" s="415"/>
      <c r="M14" s="415"/>
      <c r="N14" s="415"/>
      <c r="O14" s="415"/>
      <c r="P14" s="415"/>
      <c r="Q14" s="415"/>
      <c r="R14" s="415"/>
      <c r="S14" s="416"/>
      <c r="T14" s="82"/>
    </row>
    <row r="15" spans="1:20" s="20" customFormat="1" ht="23.25" customHeight="1" thickBot="1" x14ac:dyDescent="0.3">
      <c r="A15" s="103"/>
      <c r="B15" s="104"/>
      <c r="C15" s="104"/>
      <c r="D15" s="104"/>
      <c r="E15" s="104"/>
      <c r="F15" s="104"/>
      <c r="G15" s="104"/>
      <c r="H15" s="104"/>
      <c r="I15" s="105"/>
      <c r="J15" s="82"/>
      <c r="K15" s="417"/>
      <c r="L15" s="418"/>
      <c r="M15" s="418"/>
      <c r="N15" s="418"/>
      <c r="O15" s="418"/>
      <c r="P15" s="418"/>
      <c r="Q15" s="418"/>
      <c r="R15" s="418"/>
      <c r="S15" s="419"/>
      <c r="T15" s="82"/>
    </row>
    <row r="16" spans="1:20" s="20" customFormat="1" ht="10.5" customHeight="1" thickBot="1" x14ac:dyDescent="0.3">
      <c r="A16" s="95"/>
      <c r="B16" s="95"/>
      <c r="C16" s="95"/>
      <c r="D16" s="95"/>
      <c r="E16" s="95"/>
      <c r="F16" s="95"/>
      <c r="G16" s="95"/>
      <c r="H16" s="95"/>
      <c r="I16" s="95"/>
      <c r="J16" s="82"/>
      <c r="K16" s="427"/>
      <c r="L16" s="427"/>
      <c r="M16" s="427"/>
      <c r="N16" s="427"/>
      <c r="O16" s="427"/>
      <c r="P16" s="427"/>
      <c r="Q16" s="427"/>
      <c r="R16" s="427"/>
      <c r="S16" s="427"/>
      <c r="T16" s="82"/>
    </row>
    <row r="17" spans="1:20" s="20" customFormat="1" ht="23.25" customHeight="1" x14ac:dyDescent="0.25">
      <c r="A17" s="421" t="s">
        <v>298</v>
      </c>
      <c r="B17" s="422"/>
      <c r="C17" s="422"/>
      <c r="D17" s="422"/>
      <c r="E17" s="422"/>
      <c r="F17" s="422"/>
      <c r="G17" s="422"/>
      <c r="H17" s="422"/>
      <c r="I17" s="423"/>
      <c r="J17" s="82"/>
      <c r="K17" s="414" t="s">
        <v>309</v>
      </c>
      <c r="L17" s="415"/>
      <c r="M17" s="415"/>
      <c r="N17" s="415"/>
      <c r="O17" s="415"/>
      <c r="P17" s="415"/>
      <c r="Q17" s="415"/>
      <c r="R17" s="415"/>
      <c r="S17" s="416"/>
      <c r="T17" s="82"/>
    </row>
    <row r="18" spans="1:20" s="20" customFormat="1" ht="23.25" customHeight="1" thickBot="1" x14ac:dyDescent="0.3">
      <c r="A18" s="424"/>
      <c r="B18" s="425"/>
      <c r="C18" s="425"/>
      <c r="D18" s="425"/>
      <c r="E18" s="425"/>
      <c r="F18" s="425"/>
      <c r="G18" s="425"/>
      <c r="H18" s="425"/>
      <c r="I18" s="426"/>
      <c r="J18" s="82"/>
      <c r="K18" s="417"/>
      <c r="L18" s="418"/>
      <c r="M18" s="418"/>
      <c r="N18" s="418"/>
      <c r="O18" s="418"/>
      <c r="P18" s="418"/>
      <c r="Q18" s="418"/>
      <c r="R18" s="418"/>
      <c r="S18" s="419"/>
      <c r="T18" s="82"/>
    </row>
    <row r="19" spans="1:20" s="20" customFormat="1" ht="10.5" customHeight="1" thickBot="1" x14ac:dyDescent="0.3">
      <c r="A19" s="100"/>
      <c r="B19" s="101"/>
      <c r="C19" s="101"/>
      <c r="D19" s="101"/>
      <c r="E19" s="101"/>
      <c r="F19" s="101"/>
      <c r="G19" s="101"/>
      <c r="H19" s="101"/>
      <c r="I19" s="102"/>
      <c r="J19" s="82"/>
      <c r="K19" s="427"/>
      <c r="L19" s="427"/>
      <c r="M19" s="427"/>
      <c r="N19" s="427"/>
      <c r="O19" s="427"/>
      <c r="P19" s="427"/>
      <c r="Q19" s="427"/>
      <c r="R19" s="427"/>
      <c r="S19" s="427"/>
      <c r="T19" s="82"/>
    </row>
    <row r="20" spans="1:20" s="20" customFormat="1" ht="23.25" customHeight="1" x14ac:dyDescent="0.25">
      <c r="A20" s="100"/>
      <c r="B20" s="101"/>
      <c r="C20" s="101"/>
      <c r="D20" s="101"/>
      <c r="E20" s="101"/>
      <c r="F20" s="101"/>
      <c r="G20" s="101"/>
      <c r="H20" s="101"/>
      <c r="I20" s="102"/>
      <c r="J20" s="82"/>
      <c r="K20" s="414" t="s">
        <v>305</v>
      </c>
      <c r="L20" s="415"/>
      <c r="M20" s="415"/>
      <c r="N20" s="415"/>
      <c r="O20" s="415"/>
      <c r="P20" s="415"/>
      <c r="Q20" s="415"/>
      <c r="R20" s="415"/>
      <c r="S20" s="416"/>
      <c r="T20" s="82"/>
    </row>
    <row r="21" spans="1:20" s="20" customFormat="1" ht="23.25" customHeight="1" x14ac:dyDescent="0.25">
      <c r="A21" s="100"/>
      <c r="B21" s="101"/>
      <c r="C21" s="101"/>
      <c r="D21" s="101"/>
      <c r="E21" s="101"/>
      <c r="F21" s="101"/>
      <c r="G21" s="101"/>
      <c r="H21" s="101"/>
      <c r="I21" s="102"/>
      <c r="J21" s="82"/>
      <c r="K21" s="430"/>
      <c r="L21" s="431"/>
      <c r="M21" s="431"/>
      <c r="N21" s="431"/>
      <c r="O21" s="431"/>
      <c r="P21" s="431"/>
      <c r="Q21" s="431"/>
      <c r="R21" s="431"/>
      <c r="S21" s="432"/>
      <c r="T21" s="82"/>
    </row>
    <row r="22" spans="1:20" s="20" customFormat="1" ht="23.25" customHeight="1" thickBot="1" x14ac:dyDescent="0.3">
      <c r="A22" s="103"/>
      <c r="B22" s="104"/>
      <c r="C22" s="104"/>
      <c r="D22" s="104"/>
      <c r="E22" s="104"/>
      <c r="F22" s="104"/>
      <c r="G22" s="104"/>
      <c r="H22" s="104"/>
      <c r="I22" s="105"/>
      <c r="J22" s="82"/>
      <c r="K22" s="417"/>
      <c r="L22" s="418"/>
      <c r="M22" s="418"/>
      <c r="N22" s="418"/>
      <c r="O22" s="418"/>
      <c r="P22" s="418"/>
      <c r="Q22" s="418"/>
      <c r="R22" s="418"/>
      <c r="S22" s="419"/>
      <c r="T22" s="82"/>
    </row>
    <row r="23" spans="1:20" s="20" customFormat="1" ht="10.5" customHeight="1" thickBot="1" x14ac:dyDescent="0.3">
      <c r="A23" s="95"/>
      <c r="B23" s="95"/>
      <c r="C23" s="95"/>
      <c r="D23" s="95"/>
      <c r="E23" s="95"/>
      <c r="F23" s="95"/>
      <c r="G23" s="95"/>
      <c r="H23" s="95"/>
      <c r="I23" s="95"/>
      <c r="J23" s="82"/>
      <c r="K23" s="427"/>
      <c r="L23" s="427"/>
      <c r="M23" s="427"/>
      <c r="N23" s="427"/>
      <c r="O23" s="427"/>
      <c r="P23" s="427"/>
      <c r="Q23" s="427"/>
      <c r="R23" s="427"/>
      <c r="S23" s="427"/>
      <c r="T23" s="82"/>
    </row>
    <row r="24" spans="1:20" s="20" customFormat="1" ht="23.25" customHeight="1" x14ac:dyDescent="0.25">
      <c r="A24" s="421" t="s">
        <v>300</v>
      </c>
      <c r="B24" s="422"/>
      <c r="C24" s="422"/>
      <c r="D24" s="422"/>
      <c r="E24" s="422"/>
      <c r="F24" s="422"/>
      <c r="G24" s="422"/>
      <c r="H24" s="422"/>
      <c r="I24" s="423"/>
      <c r="J24" s="82"/>
      <c r="K24" s="414" t="s">
        <v>306</v>
      </c>
      <c r="L24" s="415"/>
      <c r="M24" s="415"/>
      <c r="N24" s="415"/>
      <c r="O24" s="415"/>
      <c r="P24" s="415"/>
      <c r="Q24" s="415"/>
      <c r="R24" s="415"/>
      <c r="S24" s="416"/>
      <c r="T24" s="82"/>
    </row>
    <row r="25" spans="1:20" s="20" customFormat="1" ht="23.25" customHeight="1" thickBot="1" x14ac:dyDescent="0.3">
      <c r="A25" s="424"/>
      <c r="B25" s="425"/>
      <c r="C25" s="425"/>
      <c r="D25" s="425"/>
      <c r="E25" s="425"/>
      <c r="F25" s="425"/>
      <c r="G25" s="425"/>
      <c r="H25" s="425"/>
      <c r="I25" s="426"/>
      <c r="J25" s="82"/>
      <c r="K25" s="417"/>
      <c r="L25" s="418"/>
      <c r="M25" s="418"/>
      <c r="N25" s="418"/>
      <c r="O25" s="418"/>
      <c r="P25" s="418"/>
      <c r="Q25" s="418"/>
      <c r="R25" s="418"/>
      <c r="S25" s="419"/>
      <c r="T25" s="82"/>
    </row>
    <row r="26" spans="1:20" s="20" customFormat="1" ht="10.5" customHeight="1" thickBot="1" x14ac:dyDescent="0.3">
      <c r="A26" s="100"/>
      <c r="B26" s="101"/>
      <c r="C26" s="101"/>
      <c r="D26" s="101"/>
      <c r="E26" s="101"/>
      <c r="F26" s="101"/>
      <c r="G26" s="101"/>
      <c r="H26" s="101"/>
      <c r="I26" s="102"/>
      <c r="J26" s="82"/>
      <c r="K26" s="427"/>
      <c r="L26" s="427"/>
      <c r="M26" s="427"/>
      <c r="N26" s="427"/>
      <c r="O26" s="427"/>
      <c r="P26" s="427"/>
      <c r="Q26" s="427"/>
      <c r="R26" s="427"/>
      <c r="S26" s="427"/>
      <c r="T26" s="82"/>
    </row>
    <row r="27" spans="1:20" s="20" customFormat="1" ht="23.25" customHeight="1" x14ac:dyDescent="0.25">
      <c r="A27" s="100"/>
      <c r="B27" s="101"/>
      <c r="C27" s="101"/>
      <c r="D27" s="101"/>
      <c r="E27" s="101"/>
      <c r="F27" s="101"/>
      <c r="G27" s="101"/>
      <c r="H27" s="101"/>
      <c r="I27" s="102"/>
      <c r="J27" s="82"/>
      <c r="K27" s="414" t="s">
        <v>307</v>
      </c>
      <c r="L27" s="415"/>
      <c r="M27" s="415"/>
      <c r="N27" s="415"/>
      <c r="O27" s="415"/>
      <c r="P27" s="415"/>
      <c r="Q27" s="415"/>
      <c r="R27" s="415"/>
      <c r="S27" s="416"/>
      <c r="T27" s="82"/>
    </row>
    <row r="28" spans="1:20" s="20" customFormat="1" ht="23.25" customHeight="1" thickBot="1" x14ac:dyDescent="0.3">
      <c r="A28" s="100"/>
      <c r="B28" s="101"/>
      <c r="C28" s="101"/>
      <c r="D28" s="101"/>
      <c r="E28" s="101"/>
      <c r="F28" s="101"/>
      <c r="G28" s="101"/>
      <c r="H28" s="101"/>
      <c r="I28" s="102"/>
      <c r="J28" s="82"/>
      <c r="K28" s="417"/>
      <c r="L28" s="418"/>
      <c r="M28" s="418"/>
      <c r="N28" s="418"/>
      <c r="O28" s="418"/>
      <c r="P28" s="418"/>
      <c r="Q28" s="418"/>
      <c r="R28" s="418"/>
      <c r="S28" s="419"/>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414" t="s">
        <v>310</v>
      </c>
      <c r="L30" s="415"/>
      <c r="M30" s="415"/>
      <c r="N30" s="415"/>
      <c r="O30" s="415"/>
      <c r="P30" s="415"/>
      <c r="Q30" s="415"/>
      <c r="R30" s="415"/>
      <c r="S30" s="416"/>
    </row>
    <row r="31" spans="1:20" s="20" customFormat="1" ht="23.25" customHeight="1" x14ac:dyDescent="0.25">
      <c r="A31" s="82"/>
      <c r="B31" s="82"/>
      <c r="C31" s="82"/>
      <c r="D31" s="82"/>
      <c r="E31" s="82"/>
      <c r="F31" s="82"/>
      <c r="G31" s="82"/>
      <c r="H31" s="82"/>
      <c r="I31" s="82"/>
      <c r="J31" s="82"/>
      <c r="K31" s="430"/>
      <c r="L31" s="431"/>
      <c r="M31" s="431"/>
      <c r="N31" s="431"/>
      <c r="O31" s="431"/>
      <c r="P31" s="431"/>
      <c r="Q31" s="431"/>
      <c r="R31" s="431"/>
      <c r="S31" s="432"/>
      <c r="T31" s="82"/>
    </row>
    <row r="32" spans="1:20" s="20" customFormat="1" ht="23.25" customHeight="1" thickBot="1" x14ac:dyDescent="0.3">
      <c r="A32" s="82"/>
      <c r="B32" s="82"/>
      <c r="C32" s="82"/>
      <c r="D32" s="82"/>
      <c r="E32" s="82"/>
      <c r="F32" s="82"/>
      <c r="G32" s="82"/>
      <c r="H32" s="82"/>
      <c r="I32" s="82"/>
      <c r="J32" s="82"/>
      <c r="K32" s="417"/>
      <c r="L32" s="418"/>
      <c r="M32" s="418"/>
      <c r="N32" s="418"/>
      <c r="O32" s="418"/>
      <c r="P32" s="418"/>
      <c r="Q32" s="418"/>
      <c r="R32" s="418"/>
      <c r="S32" s="419"/>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33" t="s">
        <v>315</v>
      </c>
      <c r="B1" s="434"/>
      <c r="C1" s="434"/>
      <c r="D1" s="435"/>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436" t="s">
        <v>50</v>
      </c>
      <c r="B10" s="436"/>
      <c r="C10" s="436"/>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3265"/>
  <sheetViews>
    <sheetView zoomScaleNormal="100" workbookViewId="0">
      <pane ySplit="1" topLeftCell="A13236" activePane="bottomLeft" state="frozen"/>
      <selection pane="bottomLeft" activeCell="A13266" sqref="A13266"/>
    </sheetView>
  </sheetViews>
  <sheetFormatPr defaultColWidth="8.85546875" defaultRowHeight="15" x14ac:dyDescent="0.25"/>
  <cols>
    <col min="1" max="1" width="48.85546875" style="172"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2" t="s">
        <v>494</v>
      </c>
      <c r="B1" t="s">
        <v>493</v>
      </c>
      <c r="C1" t="s">
        <v>492</v>
      </c>
      <c r="D1" s="173"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2" t="s">
        <v>11459</v>
      </c>
      <c r="B2" t="s">
        <v>11460</v>
      </c>
      <c r="C2" t="s">
        <v>198</v>
      </c>
      <c r="D2" s="20" t="s">
        <v>1002</v>
      </c>
      <c r="E2" s="26">
        <v>41000</v>
      </c>
    </row>
    <row r="3" spans="1:19" x14ac:dyDescent="0.25">
      <c r="A3" s="172" t="s">
        <v>13175</v>
      </c>
      <c r="B3" t="s">
        <v>13086</v>
      </c>
      <c r="C3" s="20" t="s">
        <v>1051</v>
      </c>
      <c r="D3" s="20" t="s">
        <v>1002</v>
      </c>
      <c r="E3" s="26">
        <v>41000</v>
      </c>
    </row>
    <row r="4" spans="1:19" x14ac:dyDescent="0.25">
      <c r="A4" s="172"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2"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2"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2"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2"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2"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2"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2"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2"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2" t="s">
        <v>11461</v>
      </c>
      <c r="B13" t="s">
        <v>11462</v>
      </c>
      <c r="C13" t="s">
        <v>199</v>
      </c>
      <c r="D13" s="20" t="s">
        <v>1002</v>
      </c>
      <c r="E13" s="26">
        <v>41000</v>
      </c>
      <c r="N13">
        <v>0</v>
      </c>
      <c r="S13">
        <v>0</v>
      </c>
    </row>
    <row r="14" spans="1:19" x14ac:dyDescent="0.25">
      <c r="A14" s="172" t="s">
        <v>11378</v>
      </c>
      <c r="B14" t="s">
        <v>11379</v>
      </c>
      <c r="C14" t="s">
        <v>201</v>
      </c>
      <c r="D14" s="20" t="s">
        <v>1000</v>
      </c>
      <c r="E14" s="26">
        <v>41000</v>
      </c>
    </row>
    <row r="15" spans="1:19" x14ac:dyDescent="0.25">
      <c r="A15" s="172" t="s">
        <v>12176</v>
      </c>
      <c r="B15" t="s">
        <v>12177</v>
      </c>
      <c r="C15" t="s">
        <v>200</v>
      </c>
      <c r="D15" s="20" t="s">
        <v>1000</v>
      </c>
      <c r="E15" s="26">
        <v>41000</v>
      </c>
      <c r="R15" t="e">
        <v>#DIV/0!</v>
      </c>
    </row>
    <row r="16" spans="1:19" x14ac:dyDescent="0.25">
      <c r="A16" s="172" t="s">
        <v>12460</v>
      </c>
      <c r="B16" t="s">
        <v>12461</v>
      </c>
      <c r="C16" t="s">
        <v>202</v>
      </c>
      <c r="D16" s="20" t="s">
        <v>1000</v>
      </c>
      <c r="E16" s="26">
        <v>41000</v>
      </c>
    </row>
    <row r="17" spans="1:19" x14ac:dyDescent="0.25">
      <c r="A17" s="172" t="s">
        <v>10997</v>
      </c>
      <c r="B17" t="s">
        <v>10998</v>
      </c>
      <c r="C17" t="s">
        <v>228</v>
      </c>
      <c r="D17" s="20" t="s">
        <v>1000</v>
      </c>
      <c r="E17" s="26">
        <v>41000</v>
      </c>
    </row>
    <row r="18" spans="1:19" x14ac:dyDescent="0.25">
      <c r="A18" s="172" t="s">
        <v>10822</v>
      </c>
      <c r="B18" t="s">
        <v>10823</v>
      </c>
      <c r="C18" t="s">
        <v>227</v>
      </c>
      <c r="D18" s="20" t="s">
        <v>1002</v>
      </c>
      <c r="E18" s="26">
        <v>41000</v>
      </c>
    </row>
    <row r="19" spans="1:19" x14ac:dyDescent="0.25">
      <c r="A19" s="172" t="s">
        <v>10647</v>
      </c>
      <c r="B19" t="s">
        <v>10648</v>
      </c>
      <c r="C19" t="s">
        <v>203</v>
      </c>
      <c r="D19" s="20" t="s">
        <v>1002</v>
      </c>
      <c r="E19" s="26">
        <v>41000</v>
      </c>
    </row>
    <row r="20" spans="1:19" x14ac:dyDescent="0.25">
      <c r="A20" s="172" t="s">
        <v>10472</v>
      </c>
      <c r="B20" t="s">
        <v>10473</v>
      </c>
      <c r="C20" t="s">
        <v>205</v>
      </c>
      <c r="D20" s="20" t="s">
        <v>1000</v>
      </c>
      <c r="E20" s="26">
        <v>41000</v>
      </c>
    </row>
    <row r="21" spans="1:19" x14ac:dyDescent="0.25">
      <c r="A21" s="172" t="s">
        <v>10296</v>
      </c>
      <c r="B21" t="s">
        <v>10297</v>
      </c>
      <c r="C21" t="s">
        <v>204</v>
      </c>
      <c r="D21" s="20" t="s">
        <v>1000</v>
      </c>
      <c r="E21" s="26">
        <v>41000</v>
      </c>
    </row>
    <row r="22" spans="1:19" x14ac:dyDescent="0.25">
      <c r="A22" s="172" t="s">
        <v>10231</v>
      </c>
      <c r="B22" t="s">
        <v>10232</v>
      </c>
      <c r="C22" t="s">
        <v>206</v>
      </c>
      <c r="D22" s="20" t="s">
        <v>1000</v>
      </c>
      <c r="E22" s="26">
        <v>41000</v>
      </c>
    </row>
    <row r="23" spans="1:19" x14ac:dyDescent="0.25">
      <c r="A23" s="172" t="s">
        <v>9800</v>
      </c>
      <c r="B23" t="s">
        <v>9801</v>
      </c>
      <c r="C23" t="s">
        <v>223</v>
      </c>
      <c r="D23" s="20" t="s">
        <v>1002</v>
      </c>
      <c r="E23" s="26">
        <v>41000</v>
      </c>
      <c r="R23" t="e">
        <v>#DIV/0!</v>
      </c>
    </row>
    <row r="24" spans="1:19" x14ac:dyDescent="0.25">
      <c r="A24" s="172" t="s">
        <v>9625</v>
      </c>
      <c r="B24" t="s">
        <v>9626</v>
      </c>
      <c r="C24" t="s">
        <v>224</v>
      </c>
      <c r="D24" s="20" t="s">
        <v>1000</v>
      </c>
      <c r="E24" s="26">
        <v>41000</v>
      </c>
      <c r="R24" t="e">
        <v>#DIV/0!</v>
      </c>
    </row>
    <row r="25" spans="1:19" x14ac:dyDescent="0.25">
      <c r="A25" s="172" t="s">
        <v>9234</v>
      </c>
      <c r="B25" t="s">
        <v>9235</v>
      </c>
      <c r="C25" t="s">
        <v>211</v>
      </c>
      <c r="D25" s="20" t="s">
        <v>1000</v>
      </c>
      <c r="E25" s="26">
        <v>41000</v>
      </c>
    </row>
    <row r="26" spans="1:19" x14ac:dyDescent="0.25">
      <c r="A26" s="172" t="s">
        <v>9059</v>
      </c>
      <c r="B26" t="s">
        <v>9060</v>
      </c>
      <c r="C26" t="s">
        <v>207</v>
      </c>
      <c r="D26" s="20" t="s">
        <v>1002</v>
      </c>
      <c r="E26" s="26">
        <v>41000</v>
      </c>
      <c r="N26">
        <v>0</v>
      </c>
      <c r="P26">
        <v>0</v>
      </c>
      <c r="Q26">
        <v>0</v>
      </c>
      <c r="R26" t="e">
        <v>#DIV/0!</v>
      </c>
      <c r="S26">
        <v>0</v>
      </c>
    </row>
    <row r="27" spans="1:19" x14ac:dyDescent="0.25">
      <c r="A27" s="172" t="s">
        <v>8994</v>
      </c>
      <c r="B27" t="s">
        <v>8995</v>
      </c>
      <c r="C27" t="s">
        <v>894</v>
      </c>
      <c r="D27" s="20" t="s">
        <v>1000</v>
      </c>
      <c r="E27" s="26">
        <v>41000</v>
      </c>
      <c r="R27" t="e">
        <v>#DIV/0!</v>
      </c>
    </row>
    <row r="28" spans="1:19" x14ac:dyDescent="0.25">
      <c r="A28" s="172" t="s">
        <v>8819</v>
      </c>
      <c r="B28" t="s">
        <v>8820</v>
      </c>
      <c r="C28" t="s">
        <v>210</v>
      </c>
      <c r="D28" s="20" t="s">
        <v>1000</v>
      </c>
      <c r="E28" s="26">
        <v>41000</v>
      </c>
    </row>
    <row r="29" spans="1:19" x14ac:dyDescent="0.25">
      <c r="A29" s="172" t="s">
        <v>8644</v>
      </c>
      <c r="B29" t="s">
        <v>8645</v>
      </c>
      <c r="C29" t="s">
        <v>208</v>
      </c>
      <c r="D29" s="20" t="s">
        <v>1000</v>
      </c>
      <c r="E29" s="26">
        <v>41000</v>
      </c>
      <c r="R29" t="e">
        <v>#DIV/0!</v>
      </c>
    </row>
    <row r="30" spans="1:19" x14ac:dyDescent="0.25">
      <c r="A30" s="172" t="s">
        <v>8395</v>
      </c>
      <c r="B30" t="s">
        <v>8396</v>
      </c>
      <c r="C30" t="s">
        <v>213</v>
      </c>
      <c r="D30" s="20" t="s">
        <v>1000</v>
      </c>
      <c r="E30" s="26">
        <v>41000</v>
      </c>
    </row>
    <row r="31" spans="1:19" x14ac:dyDescent="0.25">
      <c r="A31" s="172"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2" t="s">
        <v>8155</v>
      </c>
      <c r="B32" t="s">
        <v>8156</v>
      </c>
      <c r="C32" s="20" t="s">
        <v>8154</v>
      </c>
      <c r="D32" s="20" t="s">
        <v>1000</v>
      </c>
      <c r="E32" s="26">
        <v>41000</v>
      </c>
    </row>
    <row r="33" spans="1:20" x14ac:dyDescent="0.25">
      <c r="A33" s="172" t="s">
        <v>7919</v>
      </c>
      <c r="B33" t="s">
        <v>7920</v>
      </c>
      <c r="C33" t="s">
        <v>225</v>
      </c>
      <c r="D33" s="20" t="s">
        <v>1002</v>
      </c>
      <c r="E33" s="26">
        <v>41000</v>
      </c>
      <c r="R33" t="e">
        <v>#DIV/0!</v>
      </c>
    </row>
    <row r="34" spans="1:20" x14ac:dyDescent="0.25">
      <c r="A34" s="172" t="s">
        <v>7718</v>
      </c>
      <c r="B34" t="s">
        <v>7719</v>
      </c>
      <c r="C34" t="s">
        <v>226</v>
      </c>
      <c r="D34" s="20" t="s">
        <v>1000</v>
      </c>
      <c r="E34" s="26">
        <v>41000</v>
      </c>
      <c r="R34" t="e">
        <v>#DIV/0!</v>
      </c>
    </row>
    <row r="35" spans="1:20" x14ac:dyDescent="0.25">
      <c r="A35" s="172" t="s">
        <v>7531</v>
      </c>
      <c r="B35" t="s">
        <v>7532</v>
      </c>
      <c r="C35" s="20" t="s">
        <v>901</v>
      </c>
      <c r="D35" s="20" t="s">
        <v>1000</v>
      </c>
      <c r="E35" s="26">
        <v>41000</v>
      </c>
      <c r="P35">
        <v>0</v>
      </c>
      <c r="Q35">
        <v>1</v>
      </c>
      <c r="R35">
        <v>0</v>
      </c>
    </row>
    <row r="36" spans="1:20" x14ac:dyDescent="0.25">
      <c r="A36" s="172" t="s">
        <v>7184</v>
      </c>
      <c r="B36" t="s">
        <v>7185</v>
      </c>
      <c r="C36" s="20" t="s">
        <v>1052</v>
      </c>
      <c r="D36" s="20" t="s">
        <v>1000</v>
      </c>
      <c r="E36" s="26">
        <v>41000</v>
      </c>
      <c r="P36">
        <v>0</v>
      </c>
      <c r="Q36">
        <v>1</v>
      </c>
      <c r="R36">
        <v>0</v>
      </c>
    </row>
    <row r="37" spans="1:20" x14ac:dyDescent="0.25">
      <c r="A37" s="172" t="s">
        <v>6979</v>
      </c>
      <c r="B37" t="s">
        <v>6980</v>
      </c>
      <c r="C37" t="s">
        <v>232</v>
      </c>
      <c r="D37" s="20" t="s">
        <v>1002</v>
      </c>
      <c r="E37" s="26">
        <v>41000</v>
      </c>
      <c r="R37" t="e">
        <v>#DIV/0!</v>
      </c>
    </row>
    <row r="38" spans="1:20" x14ac:dyDescent="0.25">
      <c r="A38" s="172" t="s">
        <v>6788</v>
      </c>
      <c r="B38" t="s">
        <v>6789</v>
      </c>
      <c r="C38" t="s">
        <v>231</v>
      </c>
      <c r="D38" s="20" t="s">
        <v>1000</v>
      </c>
      <c r="E38" s="26">
        <v>41000</v>
      </c>
      <c r="R38" t="e">
        <v>#DIV/0!</v>
      </c>
    </row>
    <row r="39" spans="1:20" x14ac:dyDescent="0.25">
      <c r="A39" s="172" t="s">
        <v>6613</v>
      </c>
      <c r="B39" t="s">
        <v>6614</v>
      </c>
      <c r="C39" t="s">
        <v>317</v>
      </c>
      <c r="D39" s="20" t="s">
        <v>1002</v>
      </c>
      <c r="E39" s="26">
        <v>41000</v>
      </c>
      <c r="R39" t="e">
        <v>#DIV/0!</v>
      </c>
    </row>
    <row r="40" spans="1:20" x14ac:dyDescent="0.25">
      <c r="A40" s="172" t="s">
        <v>6438</v>
      </c>
      <c r="B40" t="s">
        <v>6439</v>
      </c>
      <c r="C40" t="s">
        <v>316</v>
      </c>
      <c r="D40" s="20" t="s">
        <v>1000</v>
      </c>
      <c r="E40" s="26">
        <v>41000</v>
      </c>
      <c r="R40" t="e">
        <v>#DIV/0!</v>
      </c>
    </row>
    <row r="41" spans="1:20" x14ac:dyDescent="0.25">
      <c r="A41" s="172" t="s">
        <v>6189</v>
      </c>
      <c r="B41" t="s">
        <v>6190</v>
      </c>
      <c r="C41" t="s">
        <v>214</v>
      </c>
      <c r="D41" s="20" t="s">
        <v>1002</v>
      </c>
      <c r="E41" s="26">
        <v>41000</v>
      </c>
    </row>
    <row r="42" spans="1:20" x14ac:dyDescent="0.25">
      <c r="A42" s="172" t="s">
        <v>6014</v>
      </c>
      <c r="B42" t="s">
        <v>6015</v>
      </c>
      <c r="C42" t="s">
        <v>215</v>
      </c>
      <c r="D42" s="20" t="s">
        <v>1000</v>
      </c>
      <c r="E42" s="26">
        <v>41000</v>
      </c>
    </row>
    <row r="43" spans="1:20" x14ac:dyDescent="0.25">
      <c r="A43" s="172" t="s">
        <v>5839</v>
      </c>
      <c r="B43" t="s">
        <v>5840</v>
      </c>
      <c r="C43" t="s">
        <v>216</v>
      </c>
      <c r="D43" s="20" t="s">
        <v>1000</v>
      </c>
      <c r="E43" s="26">
        <v>41000</v>
      </c>
    </row>
    <row r="44" spans="1:20" x14ac:dyDescent="0.25">
      <c r="A44" s="172" t="s">
        <v>5411</v>
      </c>
      <c r="B44" t="s">
        <v>5412</v>
      </c>
      <c r="C44" s="20" t="s">
        <v>903</v>
      </c>
      <c r="D44" s="20" t="s">
        <v>1000</v>
      </c>
      <c r="E44" s="26">
        <v>41000</v>
      </c>
    </row>
    <row r="45" spans="1:20" x14ac:dyDescent="0.25">
      <c r="A45" s="172" t="s">
        <v>5595</v>
      </c>
      <c r="B45" t="s">
        <v>5596</v>
      </c>
      <c r="C45" s="20" t="s">
        <v>1047</v>
      </c>
      <c r="D45" s="20" t="s">
        <v>1000</v>
      </c>
      <c r="E45" s="26">
        <v>41000</v>
      </c>
      <c r="R45" t="e">
        <v>#DIV/0!</v>
      </c>
    </row>
    <row r="46" spans="1:20" x14ac:dyDescent="0.25">
      <c r="A46" s="172" t="s">
        <v>5176</v>
      </c>
      <c r="B46" t="s">
        <v>5177</v>
      </c>
      <c r="C46" s="20" t="s">
        <v>1053</v>
      </c>
      <c r="D46" s="20" t="s">
        <v>1000</v>
      </c>
      <c r="E46" s="26">
        <v>41000</v>
      </c>
    </row>
    <row r="47" spans="1:20" x14ac:dyDescent="0.25">
      <c r="A47" s="172" t="s">
        <v>4971</v>
      </c>
      <c r="B47" t="s">
        <v>4972</v>
      </c>
      <c r="C47" t="s">
        <v>229</v>
      </c>
      <c r="D47" s="20" t="s">
        <v>1000</v>
      </c>
      <c r="E47" s="26">
        <v>41000</v>
      </c>
    </row>
    <row r="48" spans="1:20" x14ac:dyDescent="0.25">
      <c r="A48" s="172" t="s">
        <v>4796</v>
      </c>
      <c r="B48" t="s">
        <v>4797</v>
      </c>
      <c r="C48" t="s">
        <v>230</v>
      </c>
      <c r="D48" s="20" t="s">
        <v>1002</v>
      </c>
      <c r="E48" s="26">
        <v>41000</v>
      </c>
      <c r="T48">
        <v>0</v>
      </c>
    </row>
    <row r="49" spans="1:20" x14ac:dyDescent="0.25">
      <c r="A49" s="172" t="s">
        <v>4621</v>
      </c>
      <c r="B49" t="s">
        <v>4622</v>
      </c>
      <c r="C49" t="s">
        <v>234</v>
      </c>
      <c r="D49" s="20" t="s">
        <v>1002</v>
      </c>
      <c r="E49" s="26">
        <v>41000</v>
      </c>
      <c r="R49" t="e">
        <v>#DIV/0!</v>
      </c>
      <c r="T49" t="e">
        <v>#DIV/0!</v>
      </c>
    </row>
    <row r="50" spans="1:20" x14ac:dyDescent="0.25">
      <c r="A50" s="172" t="s">
        <v>4446</v>
      </c>
      <c r="B50" t="s">
        <v>4447</v>
      </c>
      <c r="C50" t="s">
        <v>233</v>
      </c>
      <c r="D50" s="20" t="s">
        <v>1000</v>
      </c>
      <c r="E50" s="26">
        <v>41000</v>
      </c>
      <c r="R50" t="e">
        <v>#DIV/0!</v>
      </c>
      <c r="T50">
        <v>0</v>
      </c>
    </row>
    <row r="51" spans="1:20" x14ac:dyDescent="0.25">
      <c r="A51" s="172" t="s">
        <v>4271</v>
      </c>
      <c r="B51" t="s">
        <v>4272</v>
      </c>
      <c r="C51" t="s">
        <v>217</v>
      </c>
      <c r="D51" s="20" t="s">
        <v>1002</v>
      </c>
      <c r="E51" s="26">
        <v>41000</v>
      </c>
      <c r="R51" t="e">
        <v>#DIV/0!</v>
      </c>
      <c r="T51">
        <v>0</v>
      </c>
    </row>
    <row r="52" spans="1:20" x14ac:dyDescent="0.25">
      <c r="A52" s="172" t="s">
        <v>4206</v>
      </c>
      <c r="B52" t="s">
        <v>4207</v>
      </c>
      <c r="C52" t="s">
        <v>895</v>
      </c>
      <c r="D52" s="20" t="s">
        <v>1000</v>
      </c>
      <c r="E52" s="26">
        <v>41000</v>
      </c>
      <c r="T52">
        <v>0</v>
      </c>
    </row>
    <row r="53" spans="1:20" x14ac:dyDescent="0.25">
      <c r="A53" s="172" t="s">
        <v>4031</v>
      </c>
      <c r="B53" t="s">
        <v>4032</v>
      </c>
      <c r="C53" t="s">
        <v>218</v>
      </c>
      <c r="D53" s="20" t="s">
        <v>1000</v>
      </c>
      <c r="E53" s="26">
        <v>41000</v>
      </c>
      <c r="R53" t="e">
        <v>#DIV/0!</v>
      </c>
      <c r="T53">
        <v>0</v>
      </c>
    </row>
    <row r="54" spans="1:20" x14ac:dyDescent="0.25">
      <c r="A54" s="172" t="s">
        <v>3856</v>
      </c>
      <c r="B54" t="s">
        <v>3857</v>
      </c>
      <c r="C54" t="s">
        <v>219</v>
      </c>
      <c r="D54" s="20" t="s">
        <v>1000</v>
      </c>
      <c r="E54" s="26">
        <v>41000</v>
      </c>
      <c r="T54">
        <v>0</v>
      </c>
    </row>
    <row r="55" spans="1:20" x14ac:dyDescent="0.25">
      <c r="A55" s="172" t="s">
        <v>3489</v>
      </c>
      <c r="B55" t="s">
        <v>3490</v>
      </c>
      <c r="C55" t="s">
        <v>220</v>
      </c>
      <c r="D55" s="20" t="s">
        <v>1002</v>
      </c>
      <c r="E55" s="26">
        <v>41000</v>
      </c>
      <c r="P55">
        <v>9</v>
      </c>
      <c r="Q55">
        <v>12</v>
      </c>
      <c r="R55">
        <v>0.75</v>
      </c>
      <c r="T55">
        <v>0</v>
      </c>
    </row>
    <row r="56" spans="1:20" x14ac:dyDescent="0.25">
      <c r="A56" s="172" t="s">
        <v>3314</v>
      </c>
      <c r="B56" t="s">
        <v>3315</v>
      </c>
      <c r="C56" t="s">
        <v>221</v>
      </c>
      <c r="D56" s="20" t="s">
        <v>1000</v>
      </c>
      <c r="E56" s="26">
        <v>41000</v>
      </c>
      <c r="P56">
        <v>9</v>
      </c>
      <c r="Q56">
        <v>12</v>
      </c>
      <c r="R56">
        <v>0.75</v>
      </c>
      <c r="T56" t="e">
        <v>#DIV/0!</v>
      </c>
    </row>
    <row r="57" spans="1:20" x14ac:dyDescent="0.25">
      <c r="A57" s="172" t="s">
        <v>3139</v>
      </c>
      <c r="B57" t="s">
        <v>3140</v>
      </c>
      <c r="C57" t="s">
        <v>222</v>
      </c>
      <c r="D57" s="20" t="s">
        <v>1000</v>
      </c>
      <c r="E57" s="26">
        <v>41000</v>
      </c>
    </row>
    <row r="58" spans="1:20" x14ac:dyDescent="0.25">
      <c r="A58" s="172" t="s">
        <v>11973</v>
      </c>
      <c r="B58" t="s">
        <v>11974</v>
      </c>
      <c r="C58" t="s">
        <v>1051</v>
      </c>
      <c r="D58" s="20" t="s">
        <v>1000</v>
      </c>
      <c r="E58" s="26">
        <v>41000</v>
      </c>
    </row>
    <row r="59" spans="1:20" x14ac:dyDescent="0.25">
      <c r="A59" s="172"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2"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2"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2"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2"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2"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2" t="s">
        <v>14561</v>
      </c>
      <c r="B65" t="s">
        <v>14562</v>
      </c>
      <c r="C65" s="20" t="s">
        <v>199</v>
      </c>
      <c r="D65" s="20" t="s">
        <v>1000</v>
      </c>
      <c r="E65" s="26">
        <v>41000</v>
      </c>
      <c r="N65">
        <v>0</v>
      </c>
      <c r="S65">
        <v>0</v>
      </c>
    </row>
    <row r="66" spans="1:19" x14ac:dyDescent="0.25">
      <c r="A66" s="172" t="s">
        <v>14736</v>
      </c>
      <c r="B66" t="s">
        <v>14737</v>
      </c>
      <c r="C66" t="s">
        <v>201</v>
      </c>
      <c r="D66" s="20" t="s">
        <v>1002</v>
      </c>
      <c r="E66" s="26">
        <v>41000</v>
      </c>
    </row>
    <row r="67" spans="1:19" x14ac:dyDescent="0.25">
      <c r="A67" s="172" t="s">
        <v>14827</v>
      </c>
      <c r="B67" t="s">
        <v>14828</v>
      </c>
      <c r="C67" t="s">
        <v>200</v>
      </c>
      <c r="D67" s="20" t="s">
        <v>1002</v>
      </c>
      <c r="E67" s="26">
        <v>41000</v>
      </c>
      <c r="R67" t="e">
        <v>#DIV/0!</v>
      </c>
    </row>
    <row r="68" spans="1:19" x14ac:dyDescent="0.25">
      <c r="A68" s="172" t="s">
        <v>15004</v>
      </c>
      <c r="B68" t="s">
        <v>15005</v>
      </c>
      <c r="C68" t="s">
        <v>202</v>
      </c>
      <c r="D68" s="20" t="s">
        <v>1002</v>
      </c>
      <c r="E68" s="26">
        <v>41000</v>
      </c>
    </row>
    <row r="69" spans="1:19" x14ac:dyDescent="0.25">
      <c r="A69" s="172" t="s">
        <v>15547</v>
      </c>
      <c r="B69" t="s">
        <v>15548</v>
      </c>
      <c r="C69" t="s">
        <v>228</v>
      </c>
      <c r="D69" s="20" t="s">
        <v>1002</v>
      </c>
      <c r="E69" s="26">
        <v>41000</v>
      </c>
    </row>
    <row r="70" spans="1:19" x14ac:dyDescent="0.25">
      <c r="A70" s="172" t="s">
        <v>15708</v>
      </c>
      <c r="B70" t="s">
        <v>15709</v>
      </c>
      <c r="C70" t="s">
        <v>227</v>
      </c>
      <c r="D70" s="20" t="s">
        <v>1000</v>
      </c>
      <c r="E70" s="26">
        <v>41000</v>
      </c>
    </row>
    <row r="71" spans="1:19" x14ac:dyDescent="0.25">
      <c r="A71" s="172" t="s">
        <v>15885</v>
      </c>
      <c r="B71" t="s">
        <v>15886</v>
      </c>
      <c r="C71" t="s">
        <v>203</v>
      </c>
      <c r="D71" s="20" t="s">
        <v>1000</v>
      </c>
      <c r="E71" s="26">
        <v>41000</v>
      </c>
    </row>
    <row r="72" spans="1:19" x14ac:dyDescent="0.25">
      <c r="A72" s="172" t="s">
        <v>16064</v>
      </c>
      <c r="B72" t="s">
        <v>16065</v>
      </c>
      <c r="C72" t="s">
        <v>205</v>
      </c>
      <c r="D72" s="20" t="s">
        <v>1002</v>
      </c>
      <c r="E72" s="26">
        <v>41000</v>
      </c>
    </row>
    <row r="73" spans="1:19" x14ac:dyDescent="0.25">
      <c r="A73" s="172" t="s">
        <v>16241</v>
      </c>
      <c r="B73" t="s">
        <v>16242</v>
      </c>
      <c r="C73" t="s">
        <v>204</v>
      </c>
      <c r="D73" s="20" t="s">
        <v>1002</v>
      </c>
      <c r="E73" s="26">
        <v>41000</v>
      </c>
    </row>
    <row r="74" spans="1:19" x14ac:dyDescent="0.25">
      <c r="A74" s="172" t="s">
        <v>16418</v>
      </c>
      <c r="B74" t="s">
        <v>16419</v>
      </c>
      <c r="C74" t="s">
        <v>206</v>
      </c>
      <c r="D74" s="20" t="s">
        <v>1002</v>
      </c>
      <c r="E74" s="26">
        <v>41000</v>
      </c>
    </row>
    <row r="75" spans="1:19" x14ac:dyDescent="0.25">
      <c r="A75" s="172" t="s">
        <v>16559</v>
      </c>
      <c r="B75" t="s">
        <v>16560</v>
      </c>
      <c r="C75" t="s">
        <v>223</v>
      </c>
      <c r="D75" s="20" t="s">
        <v>1000</v>
      </c>
      <c r="E75" s="26">
        <v>41000</v>
      </c>
      <c r="R75" t="e">
        <v>#DIV/0!</v>
      </c>
    </row>
    <row r="76" spans="1:19" x14ac:dyDescent="0.25">
      <c r="A76" s="172" t="s">
        <v>16738</v>
      </c>
      <c r="B76" t="s">
        <v>16739</v>
      </c>
      <c r="C76" t="s">
        <v>224</v>
      </c>
      <c r="D76" s="20" t="s">
        <v>1002</v>
      </c>
      <c r="E76" s="26">
        <v>41000</v>
      </c>
      <c r="R76" t="e">
        <v>#DIV/0!</v>
      </c>
    </row>
    <row r="77" spans="1:19" x14ac:dyDescent="0.25">
      <c r="A77" s="172" t="s">
        <v>17175</v>
      </c>
      <c r="B77" t="s">
        <v>17176</v>
      </c>
      <c r="C77" t="s">
        <v>225</v>
      </c>
      <c r="D77" s="20" t="s">
        <v>1000</v>
      </c>
      <c r="E77" s="26">
        <v>41000</v>
      </c>
      <c r="R77" t="e">
        <v>#DIV/0!</v>
      </c>
    </row>
    <row r="78" spans="1:19" x14ac:dyDescent="0.25">
      <c r="A78" s="172" t="s">
        <v>17382</v>
      </c>
      <c r="B78" t="s">
        <v>17383</v>
      </c>
      <c r="C78" t="s">
        <v>226</v>
      </c>
      <c r="D78" s="20" t="s">
        <v>1002</v>
      </c>
      <c r="E78" s="26">
        <v>41000</v>
      </c>
      <c r="R78" t="e">
        <v>#DIV/0!</v>
      </c>
    </row>
    <row r="79" spans="1:19" x14ac:dyDescent="0.25">
      <c r="A79" s="172" t="s">
        <v>17559</v>
      </c>
      <c r="B79" t="s">
        <v>17560</v>
      </c>
      <c r="C79" t="s">
        <v>232</v>
      </c>
      <c r="D79" s="20" t="s">
        <v>1000</v>
      </c>
      <c r="E79" s="26">
        <v>41000</v>
      </c>
      <c r="R79" t="e">
        <v>#DIV/0!</v>
      </c>
    </row>
    <row r="80" spans="1:19" x14ac:dyDescent="0.25">
      <c r="A80" s="172" t="s">
        <v>17756</v>
      </c>
      <c r="B80" t="s">
        <v>17757</v>
      </c>
      <c r="C80" t="s">
        <v>231</v>
      </c>
      <c r="D80" s="20" t="s">
        <v>1002</v>
      </c>
      <c r="E80" s="26">
        <v>41000</v>
      </c>
      <c r="R80" t="e">
        <v>#DIV/0!</v>
      </c>
    </row>
    <row r="81" spans="1:19" x14ac:dyDescent="0.25">
      <c r="A81" s="172" t="s">
        <v>17933</v>
      </c>
      <c r="B81" t="s">
        <v>17934</v>
      </c>
      <c r="C81" t="s">
        <v>317</v>
      </c>
      <c r="D81" s="20" t="s">
        <v>1000</v>
      </c>
      <c r="E81" s="26">
        <v>41000</v>
      </c>
      <c r="R81" t="e">
        <v>#DIV/0!</v>
      </c>
    </row>
    <row r="82" spans="1:19" x14ac:dyDescent="0.25">
      <c r="A82" s="172" t="s">
        <v>18112</v>
      </c>
      <c r="B82" t="s">
        <v>18113</v>
      </c>
      <c r="C82" t="s">
        <v>316</v>
      </c>
      <c r="D82" s="20" t="s">
        <v>1002</v>
      </c>
      <c r="E82" s="26">
        <v>41000</v>
      </c>
      <c r="R82" t="e">
        <v>#DIV/0!</v>
      </c>
    </row>
    <row r="83" spans="1:19" x14ac:dyDescent="0.25">
      <c r="A83" s="172" t="s">
        <v>18365</v>
      </c>
      <c r="B83" t="s">
        <v>18366</v>
      </c>
      <c r="C83" t="s">
        <v>214</v>
      </c>
      <c r="D83" s="20" t="s">
        <v>1000</v>
      </c>
      <c r="E83" s="26">
        <v>41000</v>
      </c>
    </row>
    <row r="84" spans="1:19" x14ac:dyDescent="0.25">
      <c r="A84" s="172" t="s">
        <v>18544</v>
      </c>
      <c r="B84" t="s">
        <v>18545</v>
      </c>
      <c r="C84" t="s">
        <v>215</v>
      </c>
      <c r="D84" s="20" t="s">
        <v>1002</v>
      </c>
      <c r="E84" s="26">
        <v>41000</v>
      </c>
    </row>
    <row r="85" spans="1:19" x14ac:dyDescent="0.25">
      <c r="A85" s="172" t="s">
        <v>18721</v>
      </c>
      <c r="B85" t="s">
        <v>18722</v>
      </c>
      <c r="C85" t="s">
        <v>216</v>
      </c>
      <c r="D85" s="20" t="s">
        <v>1002</v>
      </c>
      <c r="E85" s="26">
        <v>41000</v>
      </c>
    </row>
    <row r="86" spans="1:19" x14ac:dyDescent="0.25">
      <c r="A86" s="172" t="s">
        <v>18898</v>
      </c>
      <c r="B86" t="s">
        <v>18899</v>
      </c>
      <c r="C86" t="s">
        <v>229</v>
      </c>
      <c r="D86" s="20" t="s">
        <v>1002</v>
      </c>
      <c r="E86" s="26">
        <v>41000</v>
      </c>
    </row>
    <row r="87" spans="1:19" x14ac:dyDescent="0.25">
      <c r="A87" s="172" t="s">
        <v>19075</v>
      </c>
      <c r="B87" t="s">
        <v>19076</v>
      </c>
      <c r="C87" t="s">
        <v>230</v>
      </c>
      <c r="D87" s="20" t="s">
        <v>1000</v>
      </c>
      <c r="E87" s="26">
        <v>41000</v>
      </c>
    </row>
    <row r="88" spans="1:19" x14ac:dyDescent="0.25">
      <c r="A88" s="172" t="s">
        <v>19254</v>
      </c>
      <c r="B88" t="s">
        <v>19255</v>
      </c>
      <c r="C88" s="20" t="s">
        <v>234</v>
      </c>
      <c r="D88" s="20" t="s">
        <v>1000</v>
      </c>
      <c r="E88" s="26">
        <v>41000</v>
      </c>
      <c r="R88" t="e">
        <v>#DIV/0!</v>
      </c>
    </row>
    <row r="89" spans="1:19" x14ac:dyDescent="0.25">
      <c r="A89" s="172" t="s">
        <v>19433</v>
      </c>
      <c r="B89" t="s">
        <v>19434</v>
      </c>
      <c r="C89" t="s">
        <v>233</v>
      </c>
      <c r="D89" s="20" t="s">
        <v>1002</v>
      </c>
      <c r="E89" s="26">
        <v>41000</v>
      </c>
      <c r="R89" t="e">
        <v>#DIV/0!</v>
      </c>
    </row>
    <row r="90" spans="1:19" x14ac:dyDescent="0.25">
      <c r="A90" s="172" t="s">
        <v>19808</v>
      </c>
      <c r="B90" t="s">
        <v>19809</v>
      </c>
      <c r="C90" t="s">
        <v>220</v>
      </c>
      <c r="D90" s="20" t="s">
        <v>1000</v>
      </c>
      <c r="E90" s="26">
        <v>41000</v>
      </c>
      <c r="P90">
        <v>9</v>
      </c>
      <c r="Q90">
        <v>12</v>
      </c>
      <c r="R90">
        <v>0.75</v>
      </c>
    </row>
    <row r="91" spans="1:19" x14ac:dyDescent="0.25">
      <c r="A91" s="172" t="s">
        <v>19987</v>
      </c>
      <c r="B91" t="s">
        <v>19988</v>
      </c>
      <c r="C91" s="20" t="s">
        <v>221</v>
      </c>
      <c r="D91" s="20" t="s">
        <v>1002</v>
      </c>
      <c r="E91" s="26">
        <v>41000</v>
      </c>
      <c r="P91">
        <v>9</v>
      </c>
      <c r="Q91">
        <v>12</v>
      </c>
      <c r="R91">
        <v>0.75</v>
      </c>
    </row>
    <row r="92" spans="1:19" x14ac:dyDescent="0.25">
      <c r="A92" s="172" t="s">
        <v>20164</v>
      </c>
      <c r="B92" t="s">
        <v>20165</v>
      </c>
      <c r="C92" s="20" t="s">
        <v>222</v>
      </c>
      <c r="D92" s="20" t="s">
        <v>1002</v>
      </c>
      <c r="E92" s="26">
        <v>41000</v>
      </c>
    </row>
    <row r="93" spans="1:19" x14ac:dyDescent="0.25">
      <c r="A93" s="172" t="s">
        <v>20341</v>
      </c>
      <c r="B93" t="s">
        <v>20342</v>
      </c>
      <c r="C93" t="s">
        <v>211</v>
      </c>
      <c r="D93" s="20" t="s">
        <v>1002</v>
      </c>
      <c r="E93" s="26">
        <v>41000</v>
      </c>
    </row>
    <row r="94" spans="1:19" x14ac:dyDescent="0.25">
      <c r="A94" s="172" t="s">
        <v>20518</v>
      </c>
      <c r="B94" t="s">
        <v>20519</v>
      </c>
      <c r="C94" t="s">
        <v>207</v>
      </c>
      <c r="D94" s="20" t="s">
        <v>1000</v>
      </c>
      <c r="E94" s="26">
        <v>41000</v>
      </c>
      <c r="N94">
        <v>0</v>
      </c>
      <c r="P94">
        <v>0</v>
      </c>
      <c r="Q94">
        <v>0</v>
      </c>
      <c r="R94" t="e">
        <v>#DIV/0!</v>
      </c>
      <c r="S94">
        <v>0</v>
      </c>
    </row>
    <row r="95" spans="1:19" x14ac:dyDescent="0.25">
      <c r="A95" s="172" t="s">
        <v>20697</v>
      </c>
      <c r="B95" t="s">
        <v>20698</v>
      </c>
      <c r="C95" t="s">
        <v>894</v>
      </c>
      <c r="D95" s="20" t="s">
        <v>1002</v>
      </c>
      <c r="E95" s="26">
        <v>41000</v>
      </c>
      <c r="R95" t="e">
        <v>#DIV/0!</v>
      </c>
    </row>
    <row r="96" spans="1:19" x14ac:dyDescent="0.25">
      <c r="A96" s="172" t="s">
        <v>20762</v>
      </c>
      <c r="B96" t="s">
        <v>20763</v>
      </c>
      <c r="C96" t="s">
        <v>210</v>
      </c>
      <c r="D96" s="20" t="s">
        <v>1002</v>
      </c>
      <c r="E96" s="26">
        <v>41000</v>
      </c>
    </row>
    <row r="97" spans="1:20" x14ac:dyDescent="0.25">
      <c r="A97" s="172" t="s">
        <v>20939</v>
      </c>
      <c r="B97" t="s">
        <v>20940</v>
      </c>
      <c r="C97" t="s">
        <v>208</v>
      </c>
      <c r="D97" s="20" t="s">
        <v>1002</v>
      </c>
      <c r="E97" s="26">
        <v>41000</v>
      </c>
      <c r="R97" t="e">
        <v>#DIV/0!</v>
      </c>
    </row>
    <row r="98" spans="1:20" x14ac:dyDescent="0.25">
      <c r="A98" s="172" t="s">
        <v>21194</v>
      </c>
      <c r="B98" t="s">
        <v>21195</v>
      </c>
      <c r="C98" t="s">
        <v>213</v>
      </c>
      <c r="D98" s="20" t="s">
        <v>1002</v>
      </c>
      <c r="E98" s="26">
        <v>41000</v>
      </c>
    </row>
    <row r="99" spans="1:20" x14ac:dyDescent="0.25">
      <c r="A99" s="172" t="s">
        <v>21371</v>
      </c>
      <c r="B99" t="s">
        <v>21372</v>
      </c>
      <c r="C99" t="s">
        <v>8154</v>
      </c>
      <c r="D99" s="20" t="s">
        <v>1002</v>
      </c>
      <c r="E99" s="26">
        <v>41000</v>
      </c>
    </row>
    <row r="100" spans="1:20" x14ac:dyDescent="0.25">
      <c r="A100" s="172"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2" t="s">
        <v>21645</v>
      </c>
      <c r="B101" t="s">
        <v>21646</v>
      </c>
      <c r="C101" s="20" t="s">
        <v>217</v>
      </c>
      <c r="D101" s="20" t="s">
        <v>1000</v>
      </c>
      <c r="E101" s="26">
        <v>41000</v>
      </c>
      <c r="R101" t="e">
        <v>#DIV/0!</v>
      </c>
    </row>
    <row r="102" spans="1:20" x14ac:dyDescent="0.25">
      <c r="A102" s="172" t="s">
        <v>21824</v>
      </c>
      <c r="B102" t="s">
        <v>21825</v>
      </c>
      <c r="C102" s="20" t="s">
        <v>895</v>
      </c>
      <c r="D102" s="20" t="s">
        <v>1002</v>
      </c>
      <c r="E102" s="26">
        <v>41000</v>
      </c>
    </row>
    <row r="103" spans="1:20" x14ac:dyDescent="0.25">
      <c r="A103" s="172" t="s">
        <v>21889</v>
      </c>
      <c r="B103" t="s">
        <v>21890</v>
      </c>
      <c r="C103" t="s">
        <v>218</v>
      </c>
      <c r="D103" s="20" t="s">
        <v>1002</v>
      </c>
      <c r="E103" s="26">
        <v>41000</v>
      </c>
      <c r="R103" t="e">
        <v>#DIV/0!</v>
      </c>
    </row>
    <row r="104" spans="1:20" x14ac:dyDescent="0.25">
      <c r="A104" s="172" t="s">
        <v>22066</v>
      </c>
      <c r="B104" t="s">
        <v>22067</v>
      </c>
      <c r="C104" t="s">
        <v>219</v>
      </c>
      <c r="D104" s="20" t="s">
        <v>1002</v>
      </c>
      <c r="E104" s="26">
        <v>41000</v>
      </c>
      <c r="T104">
        <v>0</v>
      </c>
    </row>
    <row r="105" spans="1:20" x14ac:dyDescent="0.25">
      <c r="A105" s="172" t="s">
        <v>11463</v>
      </c>
      <c r="B105" t="s">
        <v>11464</v>
      </c>
      <c r="C105" t="s">
        <v>198</v>
      </c>
      <c r="D105" s="20" t="s">
        <v>1002</v>
      </c>
      <c r="E105" s="26">
        <v>41030</v>
      </c>
      <c r="T105" t="e">
        <v>#DIV/0!</v>
      </c>
    </row>
    <row r="106" spans="1:20" x14ac:dyDescent="0.25">
      <c r="A106" s="172" t="s">
        <v>13176</v>
      </c>
      <c r="B106" t="s">
        <v>13087</v>
      </c>
      <c r="C106" t="s">
        <v>1051</v>
      </c>
      <c r="D106" s="20" t="s">
        <v>1002</v>
      </c>
      <c r="E106" s="26">
        <v>41030</v>
      </c>
      <c r="T106">
        <v>0</v>
      </c>
    </row>
    <row r="107" spans="1:20" x14ac:dyDescent="0.25">
      <c r="A107" s="172"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2"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2"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2"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2"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2"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2"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2"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2"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2" t="s">
        <v>11465</v>
      </c>
      <c r="B116" t="s">
        <v>11466</v>
      </c>
      <c r="C116" t="s">
        <v>199</v>
      </c>
      <c r="D116" s="20" t="s">
        <v>1002</v>
      </c>
      <c r="E116" s="26">
        <v>41030</v>
      </c>
      <c r="N116">
        <v>0</v>
      </c>
      <c r="P116">
        <v>1</v>
      </c>
      <c r="Q116">
        <v>1</v>
      </c>
      <c r="R116">
        <v>1</v>
      </c>
      <c r="S116">
        <v>0</v>
      </c>
    </row>
    <row r="117" spans="1:19" x14ac:dyDescent="0.25">
      <c r="A117" s="172" t="s">
        <v>11380</v>
      </c>
      <c r="B117" t="s">
        <v>11381</v>
      </c>
      <c r="C117" s="20" t="s">
        <v>201</v>
      </c>
      <c r="D117" s="20" t="s">
        <v>1000</v>
      </c>
      <c r="E117" s="26">
        <v>41030</v>
      </c>
      <c r="P117">
        <v>1</v>
      </c>
      <c r="Q117">
        <v>1</v>
      </c>
      <c r="R117">
        <v>1</v>
      </c>
    </row>
    <row r="118" spans="1:19" x14ac:dyDescent="0.25">
      <c r="A118" s="172" t="s">
        <v>12178</v>
      </c>
      <c r="B118" t="s">
        <v>12179</v>
      </c>
      <c r="C118" t="s">
        <v>200</v>
      </c>
      <c r="D118" s="20" t="s">
        <v>1000</v>
      </c>
      <c r="E118" s="26">
        <v>41030</v>
      </c>
      <c r="R118" t="e">
        <v>#DIV/0!</v>
      </c>
    </row>
    <row r="119" spans="1:19" x14ac:dyDescent="0.25">
      <c r="A119" s="172" t="s">
        <v>12462</v>
      </c>
      <c r="B119" t="s">
        <v>12463</v>
      </c>
      <c r="C119" t="s">
        <v>202</v>
      </c>
      <c r="D119" s="20" t="s">
        <v>1000</v>
      </c>
      <c r="E119" s="26">
        <v>41030</v>
      </c>
      <c r="R119" t="e">
        <v>#DIV/0!</v>
      </c>
    </row>
    <row r="120" spans="1:19" x14ac:dyDescent="0.25">
      <c r="A120" s="172" t="s">
        <v>10999</v>
      </c>
      <c r="B120" t="s">
        <v>11000</v>
      </c>
      <c r="C120" t="s">
        <v>228</v>
      </c>
      <c r="D120" s="20" t="s">
        <v>1000</v>
      </c>
      <c r="E120" s="26">
        <v>41030</v>
      </c>
    </row>
    <row r="121" spans="1:19" x14ac:dyDescent="0.25">
      <c r="A121" s="172" t="s">
        <v>10824</v>
      </c>
      <c r="B121" t="s">
        <v>10825</v>
      </c>
      <c r="C121" s="20" t="s">
        <v>227</v>
      </c>
      <c r="D121" s="20" t="s">
        <v>1002</v>
      </c>
      <c r="E121" s="26">
        <v>41030</v>
      </c>
    </row>
    <row r="122" spans="1:19" x14ac:dyDescent="0.25">
      <c r="A122" s="172" t="s">
        <v>10649</v>
      </c>
      <c r="B122" t="s">
        <v>10650</v>
      </c>
      <c r="C122" t="s">
        <v>203</v>
      </c>
      <c r="D122" s="20" t="s">
        <v>1002</v>
      </c>
      <c r="E122" s="26">
        <v>41030</v>
      </c>
    </row>
    <row r="123" spans="1:19" x14ac:dyDescent="0.25">
      <c r="A123" s="172" t="s">
        <v>10474</v>
      </c>
      <c r="B123" t="s">
        <v>10475</v>
      </c>
      <c r="C123" t="s">
        <v>205</v>
      </c>
      <c r="D123" s="20" t="s">
        <v>1000</v>
      </c>
      <c r="E123" s="26">
        <v>41030</v>
      </c>
    </row>
    <row r="124" spans="1:19" x14ac:dyDescent="0.25">
      <c r="A124" s="172" t="s">
        <v>10298</v>
      </c>
      <c r="B124" t="s">
        <v>10299</v>
      </c>
      <c r="C124" t="s">
        <v>204</v>
      </c>
      <c r="D124" s="20" t="s">
        <v>1000</v>
      </c>
      <c r="E124" s="26">
        <v>41030</v>
      </c>
    </row>
    <row r="125" spans="1:19" x14ac:dyDescent="0.25">
      <c r="A125" s="172" t="s">
        <v>10233</v>
      </c>
      <c r="B125" t="s">
        <v>10234</v>
      </c>
      <c r="C125" t="s">
        <v>206</v>
      </c>
      <c r="D125" s="20" t="s">
        <v>1000</v>
      </c>
      <c r="E125" s="26">
        <v>41030</v>
      </c>
    </row>
    <row r="126" spans="1:19" x14ac:dyDescent="0.25">
      <c r="A126" s="172" t="s">
        <v>9802</v>
      </c>
      <c r="B126" t="s">
        <v>9803</v>
      </c>
      <c r="C126" t="s">
        <v>223</v>
      </c>
      <c r="D126" s="20" t="s">
        <v>1002</v>
      </c>
      <c r="E126" s="26">
        <v>41030</v>
      </c>
      <c r="R126" t="e">
        <v>#DIV/0!</v>
      </c>
    </row>
    <row r="127" spans="1:19" x14ac:dyDescent="0.25">
      <c r="A127" s="172" t="s">
        <v>9627</v>
      </c>
      <c r="B127" t="s">
        <v>9628</v>
      </c>
      <c r="C127" t="s">
        <v>224</v>
      </c>
      <c r="D127" s="20" t="s">
        <v>1000</v>
      </c>
      <c r="E127" s="26">
        <v>41030</v>
      </c>
      <c r="R127" t="e">
        <v>#DIV/0!</v>
      </c>
    </row>
    <row r="128" spans="1:19" x14ac:dyDescent="0.25">
      <c r="A128" s="172" t="s">
        <v>9236</v>
      </c>
      <c r="B128" t="s">
        <v>9237</v>
      </c>
      <c r="C128" t="s">
        <v>211</v>
      </c>
      <c r="D128" s="20" t="s">
        <v>1000</v>
      </c>
      <c r="E128" s="26">
        <v>41030</v>
      </c>
    </row>
    <row r="129" spans="1:19" x14ac:dyDescent="0.25">
      <c r="A129" s="172" t="s">
        <v>9061</v>
      </c>
      <c r="B129" t="s">
        <v>9062</v>
      </c>
      <c r="C129" t="s">
        <v>207</v>
      </c>
      <c r="D129" s="20" t="s">
        <v>1002</v>
      </c>
      <c r="E129" s="26">
        <v>41030</v>
      </c>
      <c r="N129">
        <v>0</v>
      </c>
      <c r="P129">
        <v>0</v>
      </c>
      <c r="Q129">
        <v>0</v>
      </c>
      <c r="R129" t="e">
        <v>#DIV/0!</v>
      </c>
      <c r="S129">
        <v>0</v>
      </c>
    </row>
    <row r="130" spans="1:19" x14ac:dyDescent="0.25">
      <c r="A130" s="172" t="s">
        <v>8996</v>
      </c>
      <c r="B130" t="s">
        <v>8997</v>
      </c>
      <c r="C130" t="s">
        <v>894</v>
      </c>
      <c r="D130" s="20" t="s">
        <v>1000</v>
      </c>
      <c r="E130" s="26">
        <v>41030</v>
      </c>
      <c r="R130" t="e">
        <v>#DIV/0!</v>
      </c>
    </row>
    <row r="131" spans="1:19" x14ac:dyDescent="0.25">
      <c r="A131" s="172" t="s">
        <v>8821</v>
      </c>
      <c r="B131" t="s">
        <v>8822</v>
      </c>
      <c r="C131" t="s">
        <v>210</v>
      </c>
      <c r="D131" s="20" t="s">
        <v>1000</v>
      </c>
      <c r="E131" s="26">
        <v>41030</v>
      </c>
    </row>
    <row r="132" spans="1:19" x14ac:dyDescent="0.25">
      <c r="A132" s="172" t="s">
        <v>8646</v>
      </c>
      <c r="B132" t="s">
        <v>8647</v>
      </c>
      <c r="C132" t="s">
        <v>208</v>
      </c>
      <c r="D132" s="20" t="s">
        <v>1000</v>
      </c>
      <c r="E132" s="26">
        <v>41030</v>
      </c>
      <c r="R132" t="e">
        <v>#DIV/0!</v>
      </c>
    </row>
    <row r="133" spans="1:19" x14ac:dyDescent="0.25">
      <c r="A133" s="172" t="s">
        <v>8397</v>
      </c>
      <c r="B133" t="s">
        <v>8398</v>
      </c>
      <c r="C133" t="s">
        <v>213</v>
      </c>
      <c r="D133" s="20" t="s">
        <v>1000</v>
      </c>
      <c r="E133" s="26">
        <v>41030</v>
      </c>
    </row>
    <row r="134" spans="1:19" x14ac:dyDescent="0.25">
      <c r="A134" s="172"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2" t="s">
        <v>8157</v>
      </c>
      <c r="B135" t="s">
        <v>8158</v>
      </c>
      <c r="C135" t="s">
        <v>8154</v>
      </c>
      <c r="D135" s="20" t="s">
        <v>1000</v>
      </c>
      <c r="E135" s="26">
        <v>41030</v>
      </c>
    </row>
    <row r="136" spans="1:19" x14ac:dyDescent="0.25">
      <c r="A136" s="172" t="s">
        <v>7921</v>
      </c>
      <c r="B136" t="s">
        <v>7922</v>
      </c>
      <c r="C136" t="s">
        <v>225</v>
      </c>
      <c r="D136" s="20" t="s">
        <v>1002</v>
      </c>
      <c r="E136" s="26">
        <v>41030</v>
      </c>
      <c r="R136" t="e">
        <v>#DIV/0!</v>
      </c>
    </row>
    <row r="137" spans="1:19" x14ac:dyDescent="0.25">
      <c r="A137" s="172" t="s">
        <v>7720</v>
      </c>
      <c r="B137" t="s">
        <v>7721</v>
      </c>
      <c r="C137" t="s">
        <v>226</v>
      </c>
      <c r="D137" s="20" t="s">
        <v>1000</v>
      </c>
      <c r="E137" s="26">
        <v>41030</v>
      </c>
      <c r="R137" t="e">
        <v>#DIV/0!</v>
      </c>
    </row>
    <row r="138" spans="1:19" x14ac:dyDescent="0.25">
      <c r="A138" s="172" t="s">
        <v>7533</v>
      </c>
      <c r="B138" t="s">
        <v>7534</v>
      </c>
      <c r="C138" t="s">
        <v>901</v>
      </c>
      <c r="D138" s="20" t="s">
        <v>1000</v>
      </c>
      <c r="E138" s="26">
        <v>41030</v>
      </c>
      <c r="P138">
        <v>0</v>
      </c>
      <c r="Q138">
        <v>0</v>
      </c>
      <c r="R138" t="e">
        <v>#DIV/0!</v>
      </c>
    </row>
    <row r="139" spans="1:19" x14ac:dyDescent="0.25">
      <c r="A139" s="172" t="s">
        <v>7186</v>
      </c>
      <c r="B139" t="s">
        <v>7187</v>
      </c>
      <c r="C139" t="s">
        <v>1052</v>
      </c>
      <c r="D139" s="20" t="s">
        <v>1000</v>
      </c>
      <c r="E139" s="26">
        <v>41030</v>
      </c>
      <c r="P139">
        <v>0</v>
      </c>
      <c r="Q139">
        <v>0</v>
      </c>
      <c r="R139" t="e">
        <v>#DIV/0!</v>
      </c>
    </row>
    <row r="140" spans="1:19" x14ac:dyDescent="0.25">
      <c r="A140" s="172" t="s">
        <v>6981</v>
      </c>
      <c r="B140" t="s">
        <v>6982</v>
      </c>
      <c r="C140" t="s">
        <v>232</v>
      </c>
      <c r="D140" s="20" t="s">
        <v>1002</v>
      </c>
      <c r="E140" s="26">
        <v>41030</v>
      </c>
      <c r="R140" t="e">
        <v>#DIV/0!</v>
      </c>
    </row>
    <row r="141" spans="1:19" x14ac:dyDescent="0.25">
      <c r="A141" s="172" t="s">
        <v>6790</v>
      </c>
      <c r="B141" t="s">
        <v>6791</v>
      </c>
      <c r="C141" t="s">
        <v>231</v>
      </c>
      <c r="D141" s="20" t="s">
        <v>1000</v>
      </c>
      <c r="E141" s="26">
        <v>41030</v>
      </c>
      <c r="R141" t="e">
        <v>#DIV/0!</v>
      </c>
    </row>
    <row r="142" spans="1:19" x14ac:dyDescent="0.25">
      <c r="A142" s="172" t="s">
        <v>6615</v>
      </c>
      <c r="B142" t="s">
        <v>6616</v>
      </c>
      <c r="C142" t="s">
        <v>317</v>
      </c>
      <c r="D142" s="20" t="s">
        <v>1002</v>
      </c>
      <c r="E142" s="26">
        <v>41030</v>
      </c>
      <c r="R142" t="e">
        <v>#DIV/0!</v>
      </c>
    </row>
    <row r="143" spans="1:19" x14ac:dyDescent="0.25">
      <c r="A143" s="172" t="s">
        <v>6440</v>
      </c>
      <c r="B143" t="s">
        <v>6441</v>
      </c>
      <c r="C143" t="s">
        <v>316</v>
      </c>
      <c r="D143" s="20" t="s">
        <v>1000</v>
      </c>
      <c r="E143" s="26">
        <v>41030</v>
      </c>
      <c r="R143" t="e">
        <v>#DIV/0!</v>
      </c>
    </row>
    <row r="144" spans="1:19" x14ac:dyDescent="0.25">
      <c r="A144" s="172" t="s">
        <v>6191</v>
      </c>
      <c r="B144" t="s">
        <v>6192</v>
      </c>
      <c r="C144" s="20" t="s">
        <v>214</v>
      </c>
      <c r="D144" s="20" t="s">
        <v>1002</v>
      </c>
      <c r="E144" s="26">
        <v>41030</v>
      </c>
    </row>
    <row r="145" spans="1:20" x14ac:dyDescent="0.25">
      <c r="A145" s="172" t="s">
        <v>6016</v>
      </c>
      <c r="B145" t="s">
        <v>6017</v>
      </c>
      <c r="C145" t="s">
        <v>215</v>
      </c>
      <c r="D145" s="20" t="s">
        <v>1000</v>
      </c>
      <c r="E145" s="26">
        <v>41030</v>
      </c>
    </row>
    <row r="146" spans="1:20" x14ac:dyDescent="0.25">
      <c r="A146" s="172" t="s">
        <v>5841</v>
      </c>
      <c r="B146" t="s">
        <v>5842</v>
      </c>
      <c r="C146" t="s">
        <v>216</v>
      </c>
      <c r="D146" s="20" t="s">
        <v>1000</v>
      </c>
      <c r="E146" s="26">
        <v>41030</v>
      </c>
    </row>
    <row r="147" spans="1:20" x14ac:dyDescent="0.25">
      <c r="A147" s="172" t="s">
        <v>5413</v>
      </c>
      <c r="B147" t="s">
        <v>5414</v>
      </c>
      <c r="C147" s="20" t="s">
        <v>903</v>
      </c>
      <c r="D147" s="20" t="s">
        <v>1000</v>
      </c>
      <c r="E147" s="26">
        <v>41030</v>
      </c>
    </row>
    <row r="148" spans="1:20" x14ac:dyDescent="0.25">
      <c r="A148" s="172" t="s">
        <v>5597</v>
      </c>
      <c r="B148" t="s">
        <v>5598</v>
      </c>
      <c r="C148" s="20" t="s">
        <v>1047</v>
      </c>
      <c r="D148" s="20" t="s">
        <v>1000</v>
      </c>
      <c r="E148" s="26">
        <v>41030</v>
      </c>
      <c r="R148" t="e">
        <v>#DIV/0!</v>
      </c>
    </row>
    <row r="149" spans="1:20" x14ac:dyDescent="0.25">
      <c r="A149" s="172" t="s">
        <v>5178</v>
      </c>
      <c r="B149" t="s">
        <v>5179</v>
      </c>
      <c r="C149" t="s">
        <v>1053</v>
      </c>
      <c r="D149" s="20" t="s">
        <v>1000</v>
      </c>
      <c r="E149" s="26">
        <v>41030</v>
      </c>
    </row>
    <row r="150" spans="1:20" x14ac:dyDescent="0.25">
      <c r="A150" s="172" t="s">
        <v>4973</v>
      </c>
      <c r="B150" t="s">
        <v>4974</v>
      </c>
      <c r="C150" t="s">
        <v>229</v>
      </c>
      <c r="D150" s="20" t="s">
        <v>1000</v>
      </c>
      <c r="E150" s="26">
        <v>41030</v>
      </c>
    </row>
    <row r="151" spans="1:20" x14ac:dyDescent="0.25">
      <c r="A151" s="172" t="s">
        <v>4798</v>
      </c>
      <c r="B151" t="s">
        <v>4799</v>
      </c>
      <c r="C151" t="s">
        <v>230</v>
      </c>
      <c r="D151" s="20" t="s">
        <v>1002</v>
      </c>
      <c r="E151" s="26">
        <v>41030</v>
      </c>
    </row>
    <row r="152" spans="1:20" x14ac:dyDescent="0.25">
      <c r="A152" s="172" t="s">
        <v>4623</v>
      </c>
      <c r="B152" t="s">
        <v>4624</v>
      </c>
      <c r="C152" t="s">
        <v>234</v>
      </c>
      <c r="D152" s="20" t="s">
        <v>1002</v>
      </c>
      <c r="E152" s="26">
        <v>41030</v>
      </c>
      <c r="R152" t="e">
        <v>#DIV/0!</v>
      </c>
    </row>
    <row r="153" spans="1:20" x14ac:dyDescent="0.25">
      <c r="A153" s="172" t="s">
        <v>4448</v>
      </c>
      <c r="B153" t="s">
        <v>4449</v>
      </c>
      <c r="C153" t="s">
        <v>233</v>
      </c>
      <c r="D153" s="20" t="s">
        <v>1000</v>
      </c>
      <c r="E153" s="26">
        <v>41030</v>
      </c>
      <c r="R153" t="e">
        <v>#DIV/0!</v>
      </c>
    </row>
    <row r="154" spans="1:20" x14ac:dyDescent="0.25">
      <c r="A154" s="172" t="s">
        <v>4273</v>
      </c>
      <c r="B154" t="s">
        <v>4274</v>
      </c>
      <c r="C154" t="s">
        <v>217</v>
      </c>
      <c r="D154" s="20" t="s">
        <v>1002</v>
      </c>
      <c r="E154" s="26">
        <v>41030</v>
      </c>
      <c r="R154" t="e">
        <v>#DIV/0!</v>
      </c>
    </row>
    <row r="155" spans="1:20" x14ac:dyDescent="0.25">
      <c r="A155" s="172" t="s">
        <v>4208</v>
      </c>
      <c r="B155" t="s">
        <v>4209</v>
      </c>
      <c r="C155" t="s">
        <v>895</v>
      </c>
      <c r="D155" s="20" t="s">
        <v>1000</v>
      </c>
      <c r="E155" s="26">
        <v>41030</v>
      </c>
    </row>
    <row r="156" spans="1:20" x14ac:dyDescent="0.25">
      <c r="A156" s="172" t="s">
        <v>4033</v>
      </c>
      <c r="B156" t="s">
        <v>4034</v>
      </c>
      <c r="C156" s="20" t="s">
        <v>218</v>
      </c>
      <c r="D156" s="20" t="s">
        <v>1000</v>
      </c>
      <c r="E156" s="26">
        <v>41030</v>
      </c>
      <c r="R156" t="e">
        <v>#DIV/0!</v>
      </c>
    </row>
    <row r="157" spans="1:20" x14ac:dyDescent="0.25">
      <c r="A157" s="172" t="s">
        <v>3858</v>
      </c>
      <c r="B157" t="s">
        <v>3859</v>
      </c>
      <c r="C157" s="20" t="s">
        <v>219</v>
      </c>
      <c r="D157" s="20" t="s">
        <v>1000</v>
      </c>
      <c r="E157" s="26">
        <v>41030</v>
      </c>
    </row>
    <row r="158" spans="1:20" x14ac:dyDescent="0.25">
      <c r="A158" s="172" t="s">
        <v>3491</v>
      </c>
      <c r="B158" t="s">
        <v>3492</v>
      </c>
      <c r="C158" s="20" t="s">
        <v>220</v>
      </c>
      <c r="D158" s="20" t="s">
        <v>1002</v>
      </c>
      <c r="E158" s="26">
        <v>41030</v>
      </c>
      <c r="P158">
        <v>6</v>
      </c>
      <c r="Q158">
        <v>6</v>
      </c>
      <c r="R158">
        <v>1</v>
      </c>
    </row>
    <row r="159" spans="1:20" x14ac:dyDescent="0.25">
      <c r="A159" s="172" t="s">
        <v>3316</v>
      </c>
      <c r="B159" t="s">
        <v>3317</v>
      </c>
      <c r="C159" t="s">
        <v>221</v>
      </c>
      <c r="D159" s="20" t="s">
        <v>1000</v>
      </c>
      <c r="E159" s="26">
        <v>41030</v>
      </c>
      <c r="P159">
        <v>5</v>
      </c>
      <c r="Q159">
        <v>5</v>
      </c>
      <c r="R159">
        <v>1</v>
      </c>
    </row>
    <row r="160" spans="1:20" x14ac:dyDescent="0.25">
      <c r="A160" s="172" t="s">
        <v>3141</v>
      </c>
      <c r="B160" t="s">
        <v>3142</v>
      </c>
      <c r="C160" t="s">
        <v>222</v>
      </c>
      <c r="D160" s="20" t="s">
        <v>1000</v>
      </c>
      <c r="E160" s="26">
        <v>41030</v>
      </c>
      <c r="P160">
        <v>1</v>
      </c>
      <c r="Q160">
        <v>1</v>
      </c>
      <c r="R160">
        <v>1</v>
      </c>
      <c r="T160">
        <v>0</v>
      </c>
    </row>
    <row r="161" spans="1:20" x14ac:dyDescent="0.25">
      <c r="A161" s="172" t="s">
        <v>11975</v>
      </c>
      <c r="B161" t="s">
        <v>11976</v>
      </c>
      <c r="C161" t="s">
        <v>1051</v>
      </c>
      <c r="D161" s="20" t="s">
        <v>1000</v>
      </c>
      <c r="E161" s="26">
        <v>41030</v>
      </c>
      <c r="T161" t="e">
        <v>#DIV/0!</v>
      </c>
    </row>
    <row r="162" spans="1:20" x14ac:dyDescent="0.25">
      <c r="A162" s="172"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2"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2"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2"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2"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2"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2" t="s">
        <v>14563</v>
      </c>
      <c r="B168" t="s">
        <v>14564</v>
      </c>
      <c r="C168" t="s">
        <v>199</v>
      </c>
      <c r="D168" s="20" t="s">
        <v>1000</v>
      </c>
      <c r="E168" s="26">
        <v>41030</v>
      </c>
      <c r="N168">
        <v>0</v>
      </c>
      <c r="P168">
        <v>1</v>
      </c>
      <c r="Q168">
        <v>1</v>
      </c>
      <c r="R168">
        <v>1</v>
      </c>
      <c r="S168">
        <v>0</v>
      </c>
      <c r="T168" t="e">
        <v>#DIV/0!</v>
      </c>
    </row>
    <row r="169" spans="1:20" x14ac:dyDescent="0.25">
      <c r="A169" s="172" t="s">
        <v>14738</v>
      </c>
      <c r="B169" t="s">
        <v>14739</v>
      </c>
      <c r="C169" t="s">
        <v>201</v>
      </c>
      <c r="D169" s="20" t="s">
        <v>1002</v>
      </c>
      <c r="E169" s="26">
        <v>41030</v>
      </c>
      <c r="P169">
        <v>1</v>
      </c>
      <c r="Q169">
        <v>1</v>
      </c>
      <c r="R169">
        <v>1</v>
      </c>
    </row>
    <row r="170" spans="1:20" x14ac:dyDescent="0.25">
      <c r="A170" s="172" t="s">
        <v>14829</v>
      </c>
      <c r="B170" t="s">
        <v>14830</v>
      </c>
      <c r="C170" t="s">
        <v>200</v>
      </c>
      <c r="D170" s="20" t="s">
        <v>1002</v>
      </c>
      <c r="E170" s="26">
        <v>41030</v>
      </c>
      <c r="R170" t="e">
        <v>#DIV/0!</v>
      </c>
    </row>
    <row r="171" spans="1:20" x14ac:dyDescent="0.25">
      <c r="A171" s="172" t="s">
        <v>15006</v>
      </c>
      <c r="B171" t="s">
        <v>15007</v>
      </c>
      <c r="C171" s="20" t="s">
        <v>202</v>
      </c>
      <c r="D171" s="20" t="s">
        <v>1002</v>
      </c>
      <c r="E171" s="26">
        <v>41030</v>
      </c>
      <c r="R171" t="e">
        <v>#DIV/0!</v>
      </c>
    </row>
    <row r="172" spans="1:20" x14ac:dyDescent="0.25">
      <c r="A172" s="172" t="s">
        <v>15549</v>
      </c>
      <c r="B172" t="s">
        <v>15550</v>
      </c>
      <c r="C172" t="s">
        <v>228</v>
      </c>
      <c r="D172" s="20" t="s">
        <v>1002</v>
      </c>
      <c r="E172" s="26">
        <v>41030</v>
      </c>
    </row>
    <row r="173" spans="1:20" x14ac:dyDescent="0.25">
      <c r="A173" s="172" t="s">
        <v>15710</v>
      </c>
      <c r="B173" t="s">
        <v>15711</v>
      </c>
      <c r="C173" s="20" t="s">
        <v>227</v>
      </c>
      <c r="D173" s="20" t="s">
        <v>1000</v>
      </c>
      <c r="E173" s="26">
        <v>41030</v>
      </c>
    </row>
    <row r="174" spans="1:20" x14ac:dyDescent="0.25">
      <c r="A174" s="172" t="s">
        <v>15887</v>
      </c>
      <c r="B174" t="s">
        <v>15888</v>
      </c>
      <c r="C174" t="s">
        <v>203</v>
      </c>
      <c r="D174" s="20" t="s">
        <v>1000</v>
      </c>
      <c r="E174" s="26">
        <v>41030</v>
      </c>
    </row>
    <row r="175" spans="1:20" x14ac:dyDescent="0.25">
      <c r="A175" s="172" t="s">
        <v>16066</v>
      </c>
      <c r="B175" t="s">
        <v>16067</v>
      </c>
      <c r="C175" t="s">
        <v>205</v>
      </c>
      <c r="D175" s="20" t="s">
        <v>1002</v>
      </c>
      <c r="E175" s="26">
        <v>41030</v>
      </c>
    </row>
    <row r="176" spans="1:20" x14ac:dyDescent="0.25">
      <c r="A176" s="172" t="s">
        <v>16243</v>
      </c>
      <c r="B176" t="s">
        <v>16244</v>
      </c>
      <c r="C176" t="s">
        <v>204</v>
      </c>
      <c r="D176" s="20" t="s">
        <v>1002</v>
      </c>
      <c r="E176" s="26">
        <v>41030</v>
      </c>
    </row>
    <row r="177" spans="1:18" x14ac:dyDescent="0.25">
      <c r="A177" s="172" t="s">
        <v>16420</v>
      </c>
      <c r="B177" t="s">
        <v>16421</v>
      </c>
      <c r="C177" s="20" t="s">
        <v>206</v>
      </c>
      <c r="D177" s="20" t="s">
        <v>1002</v>
      </c>
      <c r="E177" s="26">
        <v>41030</v>
      </c>
    </row>
    <row r="178" spans="1:18" x14ac:dyDescent="0.25">
      <c r="A178" s="172" t="s">
        <v>16561</v>
      </c>
      <c r="B178" t="s">
        <v>16562</v>
      </c>
      <c r="C178" t="s">
        <v>223</v>
      </c>
      <c r="D178" s="20" t="s">
        <v>1000</v>
      </c>
      <c r="E178" s="26">
        <v>41030</v>
      </c>
      <c r="R178" t="e">
        <v>#DIV/0!</v>
      </c>
    </row>
    <row r="179" spans="1:18" x14ac:dyDescent="0.25">
      <c r="A179" s="172" t="s">
        <v>16740</v>
      </c>
      <c r="B179" t="s">
        <v>16741</v>
      </c>
      <c r="C179" t="s">
        <v>224</v>
      </c>
      <c r="D179" s="20" t="s">
        <v>1002</v>
      </c>
      <c r="E179" s="26">
        <v>41030</v>
      </c>
      <c r="R179" t="e">
        <v>#DIV/0!</v>
      </c>
    </row>
    <row r="180" spans="1:18" x14ac:dyDescent="0.25">
      <c r="A180" s="172" t="s">
        <v>17177</v>
      </c>
      <c r="B180" t="s">
        <v>17178</v>
      </c>
      <c r="C180" t="s">
        <v>225</v>
      </c>
      <c r="D180" s="20" t="s">
        <v>1000</v>
      </c>
      <c r="E180" s="26">
        <v>41030</v>
      </c>
      <c r="R180" t="e">
        <v>#DIV/0!</v>
      </c>
    </row>
    <row r="181" spans="1:18" x14ac:dyDescent="0.25">
      <c r="A181" s="172" t="s">
        <v>17384</v>
      </c>
      <c r="B181" t="s">
        <v>17385</v>
      </c>
      <c r="C181" t="s">
        <v>226</v>
      </c>
      <c r="D181" s="20" t="s">
        <v>1002</v>
      </c>
      <c r="E181" s="26">
        <v>41030</v>
      </c>
      <c r="R181" t="e">
        <v>#DIV/0!</v>
      </c>
    </row>
    <row r="182" spans="1:18" x14ac:dyDescent="0.25">
      <c r="A182" s="172" t="s">
        <v>17561</v>
      </c>
      <c r="B182" t="s">
        <v>17562</v>
      </c>
      <c r="C182" t="s">
        <v>232</v>
      </c>
      <c r="D182" s="20" t="s">
        <v>1000</v>
      </c>
      <c r="E182" s="26">
        <v>41030</v>
      </c>
      <c r="R182" t="e">
        <v>#DIV/0!</v>
      </c>
    </row>
    <row r="183" spans="1:18" x14ac:dyDescent="0.25">
      <c r="A183" s="172" t="s">
        <v>17758</v>
      </c>
      <c r="B183" t="s">
        <v>17759</v>
      </c>
      <c r="C183" t="s">
        <v>231</v>
      </c>
      <c r="D183" s="20" t="s">
        <v>1002</v>
      </c>
      <c r="E183" s="26">
        <v>41030</v>
      </c>
      <c r="R183" t="e">
        <v>#DIV/0!</v>
      </c>
    </row>
    <row r="184" spans="1:18" x14ac:dyDescent="0.25">
      <c r="A184" s="172" t="s">
        <v>17935</v>
      </c>
      <c r="B184" t="s">
        <v>17936</v>
      </c>
      <c r="C184" t="s">
        <v>317</v>
      </c>
      <c r="D184" s="20" t="s">
        <v>1000</v>
      </c>
      <c r="E184" s="26">
        <v>41030</v>
      </c>
      <c r="R184" t="e">
        <v>#DIV/0!</v>
      </c>
    </row>
    <row r="185" spans="1:18" x14ac:dyDescent="0.25">
      <c r="A185" s="172" t="s">
        <v>18114</v>
      </c>
      <c r="B185" t="s">
        <v>18115</v>
      </c>
      <c r="C185" t="s">
        <v>316</v>
      </c>
      <c r="D185" s="20" t="s">
        <v>1002</v>
      </c>
      <c r="E185" s="26">
        <v>41030</v>
      </c>
      <c r="R185" t="e">
        <v>#DIV/0!</v>
      </c>
    </row>
    <row r="186" spans="1:18" x14ac:dyDescent="0.25">
      <c r="A186" s="172" t="s">
        <v>18367</v>
      </c>
      <c r="B186" t="s">
        <v>18368</v>
      </c>
      <c r="C186" t="s">
        <v>214</v>
      </c>
      <c r="D186" s="20" t="s">
        <v>1000</v>
      </c>
      <c r="E186" s="26">
        <v>41030</v>
      </c>
    </row>
    <row r="187" spans="1:18" x14ac:dyDescent="0.25">
      <c r="A187" s="172" t="s">
        <v>18546</v>
      </c>
      <c r="B187" t="s">
        <v>18547</v>
      </c>
      <c r="C187" t="s">
        <v>215</v>
      </c>
      <c r="D187" s="20" t="s">
        <v>1002</v>
      </c>
      <c r="E187" s="26">
        <v>41030</v>
      </c>
    </row>
    <row r="188" spans="1:18" x14ac:dyDescent="0.25">
      <c r="A188" s="172" t="s">
        <v>18723</v>
      </c>
      <c r="B188" t="s">
        <v>18724</v>
      </c>
      <c r="C188" t="s">
        <v>216</v>
      </c>
      <c r="D188" s="20" t="s">
        <v>1002</v>
      </c>
      <c r="E188" s="26">
        <v>41030</v>
      </c>
    </row>
    <row r="189" spans="1:18" x14ac:dyDescent="0.25">
      <c r="A189" s="172" t="s">
        <v>18900</v>
      </c>
      <c r="B189" t="s">
        <v>18901</v>
      </c>
      <c r="C189" t="s">
        <v>229</v>
      </c>
      <c r="D189" s="20" t="s">
        <v>1002</v>
      </c>
      <c r="E189" s="26">
        <v>41030</v>
      </c>
    </row>
    <row r="190" spans="1:18" x14ac:dyDescent="0.25">
      <c r="A190" s="172" t="s">
        <v>19077</v>
      </c>
      <c r="B190" t="s">
        <v>19078</v>
      </c>
      <c r="C190" t="s">
        <v>230</v>
      </c>
      <c r="D190" s="20" t="s">
        <v>1000</v>
      </c>
      <c r="E190" s="26">
        <v>41030</v>
      </c>
    </row>
    <row r="191" spans="1:18" x14ac:dyDescent="0.25">
      <c r="A191" s="172" t="s">
        <v>19256</v>
      </c>
      <c r="B191" t="s">
        <v>19257</v>
      </c>
      <c r="C191" t="s">
        <v>234</v>
      </c>
      <c r="D191" s="20" t="s">
        <v>1000</v>
      </c>
      <c r="E191" s="26">
        <v>41030</v>
      </c>
      <c r="R191" t="e">
        <v>#DIV/0!</v>
      </c>
    </row>
    <row r="192" spans="1:18" x14ac:dyDescent="0.25">
      <c r="A192" s="172" t="s">
        <v>19435</v>
      </c>
      <c r="B192" t="s">
        <v>19436</v>
      </c>
      <c r="C192" t="s">
        <v>233</v>
      </c>
      <c r="D192" s="20" t="s">
        <v>1002</v>
      </c>
      <c r="E192" s="26">
        <v>41030</v>
      </c>
      <c r="R192" t="e">
        <v>#DIV/0!</v>
      </c>
    </row>
    <row r="193" spans="1:19" x14ac:dyDescent="0.25">
      <c r="A193" s="172" t="s">
        <v>19810</v>
      </c>
      <c r="B193" t="s">
        <v>19811</v>
      </c>
      <c r="C193" t="s">
        <v>220</v>
      </c>
      <c r="D193" s="20" t="s">
        <v>1000</v>
      </c>
      <c r="E193" s="26">
        <v>41030</v>
      </c>
      <c r="P193">
        <v>6</v>
      </c>
      <c r="Q193">
        <v>6</v>
      </c>
      <c r="R193">
        <v>1</v>
      </c>
    </row>
    <row r="194" spans="1:19" x14ac:dyDescent="0.25">
      <c r="A194" s="172" t="s">
        <v>19989</v>
      </c>
      <c r="B194" t="s">
        <v>19990</v>
      </c>
      <c r="C194" t="s">
        <v>221</v>
      </c>
      <c r="D194" s="20" t="s">
        <v>1002</v>
      </c>
      <c r="E194" s="26">
        <v>41030</v>
      </c>
      <c r="P194">
        <v>5</v>
      </c>
      <c r="Q194">
        <v>5</v>
      </c>
      <c r="R194">
        <v>1</v>
      </c>
    </row>
    <row r="195" spans="1:19" x14ac:dyDescent="0.25">
      <c r="A195" s="172" t="s">
        <v>20166</v>
      </c>
      <c r="B195" t="s">
        <v>20167</v>
      </c>
      <c r="C195" t="s">
        <v>222</v>
      </c>
      <c r="D195" s="20" t="s">
        <v>1002</v>
      </c>
      <c r="E195" s="26">
        <v>41030</v>
      </c>
      <c r="P195">
        <v>1</v>
      </c>
      <c r="Q195">
        <v>1</v>
      </c>
      <c r="R195">
        <v>1</v>
      </c>
    </row>
    <row r="196" spans="1:19" x14ac:dyDescent="0.25">
      <c r="A196" s="172" t="s">
        <v>20343</v>
      </c>
      <c r="B196" t="s">
        <v>20344</v>
      </c>
      <c r="C196" t="s">
        <v>211</v>
      </c>
      <c r="D196" s="20" t="s">
        <v>1002</v>
      </c>
      <c r="E196" s="26">
        <v>41030</v>
      </c>
    </row>
    <row r="197" spans="1:19" x14ac:dyDescent="0.25">
      <c r="A197" s="172" t="s">
        <v>20520</v>
      </c>
      <c r="B197" t="s">
        <v>20521</v>
      </c>
      <c r="C197" t="s">
        <v>207</v>
      </c>
      <c r="D197" s="20" t="s">
        <v>1000</v>
      </c>
      <c r="E197" s="26">
        <v>41030</v>
      </c>
      <c r="N197">
        <v>0</v>
      </c>
      <c r="P197">
        <v>0</v>
      </c>
      <c r="Q197">
        <v>0</v>
      </c>
      <c r="R197" t="e">
        <v>#DIV/0!</v>
      </c>
      <c r="S197">
        <v>0</v>
      </c>
    </row>
    <row r="198" spans="1:19" x14ac:dyDescent="0.25">
      <c r="A198" s="172" t="s">
        <v>20699</v>
      </c>
      <c r="B198" t="s">
        <v>20700</v>
      </c>
      <c r="C198" t="s">
        <v>894</v>
      </c>
      <c r="D198" s="20" t="s">
        <v>1002</v>
      </c>
      <c r="E198" s="26">
        <v>41030</v>
      </c>
      <c r="R198" t="e">
        <v>#DIV/0!</v>
      </c>
    </row>
    <row r="199" spans="1:19" x14ac:dyDescent="0.25">
      <c r="A199" s="172" t="s">
        <v>20764</v>
      </c>
      <c r="B199" t="s">
        <v>20765</v>
      </c>
      <c r="C199" t="s">
        <v>210</v>
      </c>
      <c r="D199" s="20" t="s">
        <v>1002</v>
      </c>
      <c r="E199" s="26">
        <v>41030</v>
      </c>
    </row>
    <row r="200" spans="1:19" x14ac:dyDescent="0.25">
      <c r="A200" s="172" t="s">
        <v>20941</v>
      </c>
      <c r="B200" t="s">
        <v>20942</v>
      </c>
      <c r="C200" s="20" t="s">
        <v>208</v>
      </c>
      <c r="D200" s="20" t="s">
        <v>1002</v>
      </c>
      <c r="E200" s="26">
        <v>41030</v>
      </c>
      <c r="R200" t="e">
        <v>#DIV/0!</v>
      </c>
    </row>
    <row r="201" spans="1:19" x14ac:dyDescent="0.25">
      <c r="A201" s="172" t="s">
        <v>21196</v>
      </c>
      <c r="B201" t="s">
        <v>21197</v>
      </c>
      <c r="C201" t="s">
        <v>213</v>
      </c>
      <c r="D201" s="20" t="s">
        <v>1002</v>
      </c>
      <c r="E201" s="26">
        <v>41030</v>
      </c>
    </row>
    <row r="202" spans="1:19" x14ac:dyDescent="0.25">
      <c r="A202" s="172" t="s">
        <v>21373</v>
      </c>
      <c r="B202" t="s">
        <v>21374</v>
      </c>
      <c r="C202" t="s">
        <v>8154</v>
      </c>
      <c r="D202" s="20" t="s">
        <v>1002</v>
      </c>
      <c r="E202" s="26">
        <v>41030</v>
      </c>
    </row>
    <row r="203" spans="1:19" x14ac:dyDescent="0.25">
      <c r="A203" s="172"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2" t="s">
        <v>21647</v>
      </c>
      <c r="B204" t="s">
        <v>21648</v>
      </c>
      <c r="C204" s="20" t="s">
        <v>217</v>
      </c>
      <c r="D204" s="20" t="s">
        <v>1000</v>
      </c>
      <c r="E204" s="26">
        <v>41030</v>
      </c>
      <c r="R204" t="e">
        <v>#DIV/0!</v>
      </c>
    </row>
    <row r="205" spans="1:19" x14ac:dyDescent="0.25">
      <c r="A205" s="172" t="s">
        <v>21826</v>
      </c>
      <c r="B205" t="s">
        <v>21827</v>
      </c>
      <c r="C205" t="s">
        <v>895</v>
      </c>
      <c r="D205" s="20" t="s">
        <v>1002</v>
      </c>
      <c r="E205" s="26">
        <v>41030</v>
      </c>
    </row>
    <row r="206" spans="1:19" x14ac:dyDescent="0.25">
      <c r="A206" s="172" t="s">
        <v>21891</v>
      </c>
      <c r="B206" t="s">
        <v>21892</v>
      </c>
      <c r="C206" t="s">
        <v>218</v>
      </c>
      <c r="D206" s="20" t="s">
        <v>1002</v>
      </c>
      <c r="E206" s="26">
        <v>41030</v>
      </c>
      <c r="R206" t="e">
        <v>#DIV/0!</v>
      </c>
    </row>
    <row r="207" spans="1:19" x14ac:dyDescent="0.25">
      <c r="A207" s="172" t="s">
        <v>22068</v>
      </c>
      <c r="B207" t="s">
        <v>22069</v>
      </c>
      <c r="C207" t="s">
        <v>219</v>
      </c>
      <c r="D207" s="20" t="s">
        <v>1002</v>
      </c>
      <c r="E207" s="26">
        <v>41030</v>
      </c>
    </row>
    <row r="208" spans="1:19" x14ac:dyDescent="0.25">
      <c r="A208" s="172" t="s">
        <v>11463</v>
      </c>
      <c r="B208" t="s">
        <v>11467</v>
      </c>
      <c r="C208" t="s">
        <v>198</v>
      </c>
      <c r="D208" s="20" t="s">
        <v>1002</v>
      </c>
      <c r="E208" s="26">
        <v>41061</v>
      </c>
    </row>
    <row r="209" spans="1:20" x14ac:dyDescent="0.25">
      <c r="A209" s="172" t="s">
        <v>13176</v>
      </c>
      <c r="B209" t="s">
        <v>13088</v>
      </c>
      <c r="C209" t="s">
        <v>1051</v>
      </c>
      <c r="D209" s="20" t="s">
        <v>1002</v>
      </c>
      <c r="E209" s="26">
        <v>41061</v>
      </c>
    </row>
    <row r="210" spans="1:20" x14ac:dyDescent="0.25">
      <c r="A210" s="172"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2"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2"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2"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2"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2"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2"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2"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2"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2" t="s">
        <v>11465</v>
      </c>
      <c r="B219" t="s">
        <v>11468</v>
      </c>
      <c r="C219" t="s">
        <v>199</v>
      </c>
      <c r="D219" s="20" t="s">
        <v>1002</v>
      </c>
      <c r="E219" s="26">
        <v>41061</v>
      </c>
      <c r="N219">
        <v>0</v>
      </c>
      <c r="S219">
        <v>0</v>
      </c>
      <c r="T219">
        <v>0.82499999999999996</v>
      </c>
    </row>
    <row r="220" spans="1:20" x14ac:dyDescent="0.25">
      <c r="A220" s="172" t="s">
        <v>11380</v>
      </c>
      <c r="B220" t="s">
        <v>11382</v>
      </c>
      <c r="C220" t="s">
        <v>201</v>
      </c>
      <c r="D220" s="20" t="s">
        <v>1000</v>
      </c>
      <c r="E220" s="26">
        <v>41061</v>
      </c>
      <c r="R220" t="e">
        <v>#DIV/0!</v>
      </c>
      <c r="T220">
        <v>0</v>
      </c>
    </row>
    <row r="221" spans="1:20" x14ac:dyDescent="0.25">
      <c r="A221" s="172" t="s">
        <v>12178</v>
      </c>
      <c r="B221" t="s">
        <v>10300</v>
      </c>
      <c r="C221" t="s">
        <v>200</v>
      </c>
      <c r="D221" s="20" t="s">
        <v>1000</v>
      </c>
      <c r="E221" s="26">
        <v>41061</v>
      </c>
      <c r="R221" t="e">
        <v>#DIV/0!</v>
      </c>
      <c r="T221">
        <v>0</v>
      </c>
    </row>
    <row r="222" spans="1:20" x14ac:dyDescent="0.25">
      <c r="A222" s="172" t="s">
        <v>12462</v>
      </c>
      <c r="B222" t="s">
        <v>12464</v>
      </c>
      <c r="C222" t="s">
        <v>202</v>
      </c>
      <c r="D222" s="20" t="s">
        <v>1000</v>
      </c>
      <c r="E222" s="26">
        <v>41061</v>
      </c>
      <c r="R222" t="e">
        <v>#DIV/0!</v>
      </c>
      <c r="T222">
        <v>0</v>
      </c>
    </row>
    <row r="223" spans="1:20" x14ac:dyDescent="0.25">
      <c r="A223" s="172" t="s">
        <v>10298</v>
      </c>
      <c r="B223" t="s">
        <v>10471</v>
      </c>
      <c r="C223" t="s">
        <v>204</v>
      </c>
      <c r="D223" s="20" t="s">
        <v>1000</v>
      </c>
      <c r="E223" s="26">
        <v>41061</v>
      </c>
      <c r="T223">
        <v>0</v>
      </c>
    </row>
    <row r="224" spans="1:20" x14ac:dyDescent="0.25">
      <c r="A224" s="172" t="s">
        <v>10999</v>
      </c>
      <c r="B224" t="s">
        <v>11001</v>
      </c>
      <c r="C224" t="s">
        <v>228</v>
      </c>
      <c r="D224" s="20" t="s">
        <v>1000</v>
      </c>
      <c r="E224" s="26">
        <v>41061</v>
      </c>
      <c r="T224">
        <v>0.82499999999999996</v>
      </c>
    </row>
    <row r="225" spans="1:20" x14ac:dyDescent="0.25">
      <c r="A225" s="172" t="s">
        <v>10824</v>
      </c>
      <c r="B225" t="s">
        <v>10826</v>
      </c>
      <c r="C225" t="s">
        <v>227</v>
      </c>
      <c r="D225" s="20" t="s">
        <v>1002</v>
      </c>
      <c r="E225" s="26">
        <v>41061</v>
      </c>
      <c r="T225">
        <v>0</v>
      </c>
    </row>
    <row r="226" spans="1:20" x14ac:dyDescent="0.25">
      <c r="A226" s="172" t="s">
        <v>10649</v>
      </c>
      <c r="B226" t="s">
        <v>10651</v>
      </c>
      <c r="C226" t="s">
        <v>203</v>
      </c>
      <c r="D226" s="20" t="s">
        <v>1002</v>
      </c>
      <c r="E226" s="26">
        <v>41061</v>
      </c>
    </row>
    <row r="227" spans="1:20" x14ac:dyDescent="0.25">
      <c r="A227" s="172" t="s">
        <v>10474</v>
      </c>
      <c r="B227" t="s">
        <v>10476</v>
      </c>
      <c r="C227" s="20" t="s">
        <v>205</v>
      </c>
      <c r="D227" s="20" t="s">
        <v>1000</v>
      </c>
      <c r="E227" s="26">
        <v>41061</v>
      </c>
    </row>
    <row r="228" spans="1:20" x14ac:dyDescent="0.25">
      <c r="A228" s="172" t="s">
        <v>10233</v>
      </c>
      <c r="B228" t="s">
        <v>10235</v>
      </c>
      <c r="C228" t="s">
        <v>206</v>
      </c>
      <c r="D228" s="20" t="s">
        <v>1000</v>
      </c>
      <c r="E228" s="26">
        <v>41061</v>
      </c>
    </row>
    <row r="229" spans="1:20" x14ac:dyDescent="0.25">
      <c r="A229" s="172" t="s">
        <v>9802</v>
      </c>
      <c r="B229" t="s">
        <v>9804</v>
      </c>
      <c r="C229" s="20" t="s">
        <v>223</v>
      </c>
      <c r="D229" s="20" t="s">
        <v>1002</v>
      </c>
      <c r="E229" s="26">
        <v>41061</v>
      </c>
      <c r="R229" t="e">
        <v>#DIV/0!</v>
      </c>
    </row>
    <row r="230" spans="1:20" x14ac:dyDescent="0.25">
      <c r="A230" s="172" t="s">
        <v>9627</v>
      </c>
      <c r="B230" t="s">
        <v>9629</v>
      </c>
      <c r="C230" t="s">
        <v>224</v>
      </c>
      <c r="D230" s="20" t="s">
        <v>1000</v>
      </c>
      <c r="E230" s="26">
        <v>41061</v>
      </c>
      <c r="R230" t="e">
        <v>#DIV/0!</v>
      </c>
    </row>
    <row r="231" spans="1:20" x14ac:dyDescent="0.25">
      <c r="A231" s="172" t="s">
        <v>9236</v>
      </c>
      <c r="B231" t="s">
        <v>9238</v>
      </c>
      <c r="C231" t="s">
        <v>211</v>
      </c>
      <c r="D231" s="20" t="s">
        <v>1000</v>
      </c>
      <c r="E231" s="26">
        <v>41061</v>
      </c>
      <c r="T231">
        <v>0</v>
      </c>
    </row>
    <row r="232" spans="1:20" x14ac:dyDescent="0.25">
      <c r="A232" s="172" t="s">
        <v>9061</v>
      </c>
      <c r="B232" t="s">
        <v>9063</v>
      </c>
      <c r="C232" t="s">
        <v>207</v>
      </c>
      <c r="D232" s="20" t="s">
        <v>1002</v>
      </c>
      <c r="E232" s="26">
        <v>41061</v>
      </c>
      <c r="N232">
        <v>0</v>
      </c>
      <c r="P232">
        <v>0</v>
      </c>
      <c r="Q232">
        <v>0</v>
      </c>
      <c r="R232" t="e">
        <v>#DIV/0!</v>
      </c>
      <c r="S232">
        <v>0</v>
      </c>
    </row>
    <row r="233" spans="1:20" x14ac:dyDescent="0.25">
      <c r="A233" s="172" t="s">
        <v>8996</v>
      </c>
      <c r="B233" t="s">
        <v>8998</v>
      </c>
      <c r="C233" s="20" t="s">
        <v>894</v>
      </c>
      <c r="D233" s="20" t="s">
        <v>1000</v>
      </c>
      <c r="E233" s="26">
        <v>41061</v>
      </c>
      <c r="R233" t="e">
        <v>#DIV/0!</v>
      </c>
    </row>
    <row r="234" spans="1:20" x14ac:dyDescent="0.25">
      <c r="A234" s="172" t="s">
        <v>8821</v>
      </c>
      <c r="B234" t="s">
        <v>8823</v>
      </c>
      <c r="C234" t="s">
        <v>210</v>
      </c>
      <c r="D234" s="20" t="s">
        <v>1000</v>
      </c>
      <c r="E234" s="26">
        <v>41061</v>
      </c>
    </row>
    <row r="235" spans="1:20" x14ac:dyDescent="0.25">
      <c r="A235" s="172" t="s">
        <v>8646</v>
      </c>
      <c r="B235" t="s">
        <v>8648</v>
      </c>
      <c r="C235" t="s">
        <v>208</v>
      </c>
      <c r="D235" s="20" t="s">
        <v>1000</v>
      </c>
      <c r="E235" s="26">
        <v>41061</v>
      </c>
      <c r="R235" t="e">
        <v>#DIV/0!</v>
      </c>
    </row>
    <row r="236" spans="1:20" x14ac:dyDescent="0.25">
      <c r="A236" s="172" t="s">
        <v>8397</v>
      </c>
      <c r="B236" t="s">
        <v>8399</v>
      </c>
      <c r="C236" t="s">
        <v>213</v>
      </c>
      <c r="D236" s="20" t="s">
        <v>1000</v>
      </c>
      <c r="E236" s="26">
        <v>41061</v>
      </c>
    </row>
    <row r="237" spans="1:20" x14ac:dyDescent="0.25">
      <c r="A237" s="172"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2" t="s">
        <v>8157</v>
      </c>
      <c r="B238" t="s">
        <v>8159</v>
      </c>
      <c r="C238" t="s">
        <v>8154</v>
      </c>
      <c r="D238" s="20" t="s">
        <v>1000</v>
      </c>
      <c r="E238" s="26">
        <v>41061</v>
      </c>
      <c r="T238">
        <v>0</v>
      </c>
    </row>
    <row r="239" spans="1:20" x14ac:dyDescent="0.25">
      <c r="A239" s="172" t="s">
        <v>7921</v>
      </c>
      <c r="B239" t="s">
        <v>7923</v>
      </c>
      <c r="C239" t="s">
        <v>225</v>
      </c>
      <c r="D239" s="20" t="s">
        <v>1002</v>
      </c>
      <c r="E239" s="26">
        <v>41061</v>
      </c>
      <c r="R239" t="e">
        <v>#DIV/0!</v>
      </c>
    </row>
    <row r="240" spans="1:20" x14ac:dyDescent="0.25">
      <c r="A240" s="172" t="s">
        <v>7720</v>
      </c>
      <c r="B240" t="s">
        <v>7722</v>
      </c>
      <c r="C240" t="s">
        <v>226</v>
      </c>
      <c r="D240" s="20" t="s">
        <v>1000</v>
      </c>
      <c r="E240" s="26">
        <v>41061</v>
      </c>
      <c r="R240" t="e">
        <v>#DIV/0!</v>
      </c>
    </row>
    <row r="241" spans="1:18" x14ac:dyDescent="0.25">
      <c r="A241" s="172" t="s">
        <v>7533</v>
      </c>
      <c r="B241" t="s">
        <v>7535</v>
      </c>
      <c r="C241" t="s">
        <v>901</v>
      </c>
      <c r="D241" s="20" t="s">
        <v>1000</v>
      </c>
      <c r="E241" s="26">
        <v>41061</v>
      </c>
      <c r="P241">
        <v>0</v>
      </c>
      <c r="Q241">
        <v>0</v>
      </c>
      <c r="R241" t="e">
        <v>#DIV/0!</v>
      </c>
    </row>
    <row r="242" spans="1:18" x14ac:dyDescent="0.25">
      <c r="A242" s="172" t="s">
        <v>7186</v>
      </c>
      <c r="B242" t="s">
        <v>7188</v>
      </c>
      <c r="C242" t="s">
        <v>1052</v>
      </c>
      <c r="D242" s="20" t="s">
        <v>1000</v>
      </c>
      <c r="E242" s="26">
        <v>41061</v>
      </c>
      <c r="P242">
        <v>0</v>
      </c>
      <c r="Q242">
        <v>0</v>
      </c>
      <c r="R242" t="e">
        <v>#DIV/0!</v>
      </c>
    </row>
    <row r="243" spans="1:18" x14ac:dyDescent="0.25">
      <c r="A243" s="172" t="s">
        <v>6981</v>
      </c>
      <c r="B243" t="s">
        <v>6983</v>
      </c>
      <c r="C243" t="s">
        <v>232</v>
      </c>
      <c r="D243" s="20" t="s">
        <v>1002</v>
      </c>
      <c r="E243" s="26">
        <v>41061</v>
      </c>
      <c r="R243" t="e">
        <v>#DIV/0!</v>
      </c>
    </row>
    <row r="244" spans="1:18" x14ac:dyDescent="0.25">
      <c r="A244" s="172" t="s">
        <v>6790</v>
      </c>
      <c r="B244" t="s">
        <v>6792</v>
      </c>
      <c r="C244" t="s">
        <v>231</v>
      </c>
      <c r="D244" s="20" t="s">
        <v>1000</v>
      </c>
      <c r="E244" s="26">
        <v>41061</v>
      </c>
      <c r="R244" t="e">
        <v>#DIV/0!</v>
      </c>
    </row>
    <row r="245" spans="1:18" x14ac:dyDescent="0.25">
      <c r="A245" s="172" t="s">
        <v>6615</v>
      </c>
      <c r="B245" t="s">
        <v>6617</v>
      </c>
      <c r="C245" t="s">
        <v>317</v>
      </c>
      <c r="D245" s="20" t="s">
        <v>1002</v>
      </c>
      <c r="E245" s="26">
        <v>41061</v>
      </c>
      <c r="R245" t="e">
        <v>#DIV/0!</v>
      </c>
    </row>
    <row r="246" spans="1:18" x14ac:dyDescent="0.25">
      <c r="A246" s="172" t="s">
        <v>6440</v>
      </c>
      <c r="B246" t="s">
        <v>6442</v>
      </c>
      <c r="C246" t="s">
        <v>316</v>
      </c>
      <c r="D246" s="20" t="s">
        <v>1000</v>
      </c>
      <c r="E246" s="26">
        <v>41061</v>
      </c>
      <c r="R246" t="e">
        <v>#DIV/0!</v>
      </c>
    </row>
    <row r="247" spans="1:18" x14ac:dyDescent="0.25">
      <c r="A247" s="172" t="s">
        <v>6191</v>
      </c>
      <c r="B247" t="s">
        <v>6193</v>
      </c>
      <c r="C247" t="s">
        <v>214</v>
      </c>
      <c r="D247" s="20" t="s">
        <v>1002</v>
      </c>
      <c r="E247" s="26">
        <v>41061</v>
      </c>
    </row>
    <row r="248" spans="1:18" x14ac:dyDescent="0.25">
      <c r="A248" s="172" t="s">
        <v>6016</v>
      </c>
      <c r="B248" t="s">
        <v>6018</v>
      </c>
      <c r="C248" t="s">
        <v>215</v>
      </c>
      <c r="D248" s="20" t="s">
        <v>1000</v>
      </c>
      <c r="E248" s="26">
        <v>41061</v>
      </c>
    </row>
    <row r="249" spans="1:18" x14ac:dyDescent="0.25">
      <c r="A249" s="172" t="s">
        <v>5841</v>
      </c>
      <c r="B249" t="s">
        <v>5843</v>
      </c>
      <c r="C249" t="s">
        <v>216</v>
      </c>
      <c r="D249" s="20" t="s">
        <v>1000</v>
      </c>
      <c r="E249" s="26">
        <v>41061</v>
      </c>
    </row>
    <row r="250" spans="1:18" x14ac:dyDescent="0.25">
      <c r="A250" s="172" t="s">
        <v>5413</v>
      </c>
      <c r="B250" t="s">
        <v>5415</v>
      </c>
      <c r="C250" t="s">
        <v>903</v>
      </c>
      <c r="D250" s="20" t="s">
        <v>1000</v>
      </c>
      <c r="E250" s="26">
        <v>41061</v>
      </c>
    </row>
    <row r="251" spans="1:18" x14ac:dyDescent="0.25">
      <c r="A251" s="172" t="s">
        <v>5597</v>
      </c>
      <c r="B251" t="s">
        <v>5599</v>
      </c>
      <c r="C251" t="s">
        <v>1047</v>
      </c>
      <c r="D251" s="20" t="s">
        <v>1000</v>
      </c>
      <c r="E251" s="26">
        <v>41061</v>
      </c>
      <c r="R251" t="e">
        <v>#DIV/0!</v>
      </c>
    </row>
    <row r="252" spans="1:18" x14ac:dyDescent="0.25">
      <c r="A252" s="172" t="s">
        <v>5178</v>
      </c>
      <c r="B252" t="s">
        <v>5180</v>
      </c>
      <c r="C252" t="s">
        <v>1053</v>
      </c>
      <c r="D252" s="20" t="s">
        <v>1000</v>
      </c>
      <c r="E252" s="26">
        <v>41061</v>
      </c>
    </row>
    <row r="253" spans="1:18" x14ac:dyDescent="0.25">
      <c r="A253" s="172" t="s">
        <v>4973</v>
      </c>
      <c r="B253" t="s">
        <v>4975</v>
      </c>
      <c r="C253" t="s">
        <v>229</v>
      </c>
      <c r="D253" s="20" t="s">
        <v>1000</v>
      </c>
      <c r="E253" s="26">
        <v>41061</v>
      </c>
    </row>
    <row r="254" spans="1:18" x14ac:dyDescent="0.25">
      <c r="A254" s="172" t="s">
        <v>4798</v>
      </c>
      <c r="B254" t="s">
        <v>4800</v>
      </c>
      <c r="C254" t="s">
        <v>230</v>
      </c>
      <c r="D254" s="20" t="s">
        <v>1002</v>
      </c>
      <c r="E254" s="26">
        <v>41061</v>
      </c>
    </row>
    <row r="255" spans="1:18" x14ac:dyDescent="0.25">
      <c r="A255" s="172" t="s">
        <v>4623</v>
      </c>
      <c r="B255" t="s">
        <v>4625</v>
      </c>
      <c r="C255" t="s">
        <v>234</v>
      </c>
      <c r="D255" s="20" t="s">
        <v>1002</v>
      </c>
      <c r="E255" s="26">
        <v>41061</v>
      </c>
      <c r="R255" t="e">
        <v>#DIV/0!</v>
      </c>
    </row>
    <row r="256" spans="1:18" x14ac:dyDescent="0.25">
      <c r="A256" s="172" t="s">
        <v>4448</v>
      </c>
      <c r="B256" t="s">
        <v>4450</v>
      </c>
      <c r="C256" s="20" t="s">
        <v>233</v>
      </c>
      <c r="D256" s="20" t="s">
        <v>1000</v>
      </c>
      <c r="E256" s="26">
        <v>41061</v>
      </c>
      <c r="R256" t="e">
        <v>#DIV/0!</v>
      </c>
    </row>
    <row r="257" spans="1:20" x14ac:dyDescent="0.25">
      <c r="A257" s="172" t="s">
        <v>4273</v>
      </c>
      <c r="B257" t="s">
        <v>4275</v>
      </c>
      <c r="C257" t="s">
        <v>217</v>
      </c>
      <c r="D257" s="20" t="s">
        <v>1002</v>
      </c>
      <c r="E257" s="26">
        <v>41061</v>
      </c>
      <c r="R257" t="e">
        <v>#DIV/0!</v>
      </c>
    </row>
    <row r="258" spans="1:20" x14ac:dyDescent="0.25">
      <c r="A258" s="172" t="s">
        <v>4208</v>
      </c>
      <c r="B258" t="s">
        <v>4210</v>
      </c>
      <c r="C258" t="s">
        <v>895</v>
      </c>
      <c r="D258" s="20" t="s">
        <v>1000</v>
      </c>
      <c r="E258" s="26">
        <v>41061</v>
      </c>
    </row>
    <row r="259" spans="1:20" x14ac:dyDescent="0.25">
      <c r="A259" s="172" t="s">
        <v>4033</v>
      </c>
      <c r="B259" t="s">
        <v>4035</v>
      </c>
      <c r="C259" s="20" t="s">
        <v>218</v>
      </c>
      <c r="D259" s="20" t="s">
        <v>1000</v>
      </c>
      <c r="E259" s="26">
        <v>41061</v>
      </c>
      <c r="R259" t="e">
        <v>#DIV/0!</v>
      </c>
    </row>
    <row r="260" spans="1:20" x14ac:dyDescent="0.25">
      <c r="A260" s="172" t="s">
        <v>3858</v>
      </c>
      <c r="B260" t="s">
        <v>3860</v>
      </c>
      <c r="C260" s="20" t="s">
        <v>219</v>
      </c>
      <c r="D260" s="20" t="s">
        <v>1000</v>
      </c>
      <c r="E260" s="26">
        <v>41061</v>
      </c>
    </row>
    <row r="261" spans="1:20" x14ac:dyDescent="0.25">
      <c r="A261" s="172" t="s">
        <v>3491</v>
      </c>
      <c r="B261" t="s">
        <v>3493</v>
      </c>
      <c r="C261" t="s">
        <v>220</v>
      </c>
      <c r="D261" s="20" t="s">
        <v>1002</v>
      </c>
      <c r="E261" s="26">
        <v>41061</v>
      </c>
      <c r="P261">
        <v>7</v>
      </c>
      <c r="Q261">
        <v>11</v>
      </c>
      <c r="R261">
        <v>0.63636363636363635</v>
      </c>
    </row>
    <row r="262" spans="1:20" x14ac:dyDescent="0.25">
      <c r="A262" s="172" t="s">
        <v>3316</v>
      </c>
      <c r="B262" t="s">
        <v>3318</v>
      </c>
      <c r="C262" t="s">
        <v>221</v>
      </c>
      <c r="D262" s="20" t="s">
        <v>1000</v>
      </c>
      <c r="E262" s="26">
        <v>41061</v>
      </c>
      <c r="P262">
        <v>7</v>
      </c>
      <c r="Q262">
        <v>11</v>
      </c>
      <c r="R262">
        <v>0.63636363636363635</v>
      </c>
    </row>
    <row r="263" spans="1:20" x14ac:dyDescent="0.25">
      <c r="A263" s="172" t="s">
        <v>3141</v>
      </c>
      <c r="B263" t="s">
        <v>3143</v>
      </c>
      <c r="C263" t="s">
        <v>222</v>
      </c>
      <c r="D263" s="20" t="s">
        <v>1000</v>
      </c>
      <c r="E263" s="26">
        <v>41061</v>
      </c>
    </row>
    <row r="264" spans="1:20" x14ac:dyDescent="0.25">
      <c r="A264" s="172" t="s">
        <v>11975</v>
      </c>
      <c r="B264" t="s">
        <v>11977</v>
      </c>
      <c r="C264" t="s">
        <v>1051</v>
      </c>
      <c r="D264" s="20" t="s">
        <v>1000</v>
      </c>
      <c r="E264" s="26">
        <v>41061</v>
      </c>
    </row>
    <row r="265" spans="1:20" x14ac:dyDescent="0.25">
      <c r="A265" s="172"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2"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2"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2"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2"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2"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2" t="s">
        <v>14563</v>
      </c>
      <c r="B271" t="s">
        <v>14565</v>
      </c>
      <c r="C271" t="s">
        <v>199</v>
      </c>
      <c r="D271" s="20" t="s">
        <v>1000</v>
      </c>
      <c r="E271" s="26">
        <v>41061</v>
      </c>
      <c r="N271">
        <v>0</v>
      </c>
      <c r="S271">
        <v>0</v>
      </c>
    </row>
    <row r="272" spans="1:20" x14ac:dyDescent="0.25">
      <c r="A272" s="172" t="s">
        <v>14738</v>
      </c>
      <c r="B272" t="s">
        <v>14740</v>
      </c>
      <c r="C272" t="s">
        <v>201</v>
      </c>
      <c r="D272" s="20" t="s">
        <v>1002</v>
      </c>
      <c r="E272" s="26">
        <v>41061</v>
      </c>
      <c r="R272" t="e">
        <v>#DIV/0!</v>
      </c>
      <c r="T272">
        <v>0</v>
      </c>
    </row>
    <row r="273" spans="1:20" x14ac:dyDescent="0.25">
      <c r="A273" s="172" t="s">
        <v>14829</v>
      </c>
      <c r="B273" t="s">
        <v>14831</v>
      </c>
      <c r="C273" t="s">
        <v>200</v>
      </c>
      <c r="D273" s="20" t="s">
        <v>1002</v>
      </c>
      <c r="E273" s="26">
        <v>41061</v>
      </c>
      <c r="R273" t="e">
        <v>#DIV/0!</v>
      </c>
      <c r="T273">
        <v>0</v>
      </c>
    </row>
    <row r="274" spans="1:20" x14ac:dyDescent="0.25">
      <c r="A274" s="172" t="s">
        <v>15006</v>
      </c>
      <c r="B274" t="s">
        <v>15008</v>
      </c>
      <c r="C274" t="s">
        <v>202</v>
      </c>
      <c r="D274" s="20" t="s">
        <v>1002</v>
      </c>
      <c r="E274" s="26">
        <v>41061</v>
      </c>
      <c r="R274" t="e">
        <v>#DIV/0!</v>
      </c>
      <c r="T274">
        <v>0</v>
      </c>
    </row>
    <row r="275" spans="1:20" x14ac:dyDescent="0.25">
      <c r="A275" s="172" t="s">
        <v>15549</v>
      </c>
      <c r="B275" t="s">
        <v>15551</v>
      </c>
      <c r="C275" t="s">
        <v>228</v>
      </c>
      <c r="D275" s="20" t="s">
        <v>1002</v>
      </c>
      <c r="E275" s="26">
        <v>41061</v>
      </c>
      <c r="T275">
        <v>0.82499999999999996</v>
      </c>
    </row>
    <row r="276" spans="1:20" x14ac:dyDescent="0.25">
      <c r="A276" s="172" t="s">
        <v>15710</v>
      </c>
      <c r="B276" t="s">
        <v>15712</v>
      </c>
      <c r="C276" t="s">
        <v>227</v>
      </c>
      <c r="D276" s="20" t="s">
        <v>1000</v>
      </c>
      <c r="E276" s="26">
        <v>41061</v>
      </c>
      <c r="T276">
        <v>0</v>
      </c>
    </row>
    <row r="277" spans="1:20" x14ac:dyDescent="0.25">
      <c r="A277" s="172" t="s">
        <v>15887</v>
      </c>
      <c r="B277" t="s">
        <v>15889</v>
      </c>
      <c r="C277" t="s">
        <v>203</v>
      </c>
      <c r="D277" s="20" t="s">
        <v>1000</v>
      </c>
      <c r="E277" s="26">
        <v>41061</v>
      </c>
      <c r="T277">
        <v>0</v>
      </c>
    </row>
    <row r="278" spans="1:20" x14ac:dyDescent="0.25">
      <c r="A278" s="172" t="s">
        <v>16066</v>
      </c>
      <c r="B278" t="s">
        <v>16068</v>
      </c>
      <c r="C278" t="s">
        <v>205</v>
      </c>
      <c r="D278" s="20" t="s">
        <v>1002</v>
      </c>
      <c r="E278" s="26">
        <v>41061</v>
      </c>
      <c r="T278">
        <v>0</v>
      </c>
    </row>
    <row r="279" spans="1:20" x14ac:dyDescent="0.25">
      <c r="A279" s="172" t="s">
        <v>16243</v>
      </c>
      <c r="B279" t="s">
        <v>16245</v>
      </c>
      <c r="C279" t="s">
        <v>204</v>
      </c>
      <c r="D279" s="20" t="s">
        <v>1002</v>
      </c>
      <c r="E279" s="26">
        <v>41061</v>
      </c>
      <c r="T279">
        <v>0</v>
      </c>
    </row>
    <row r="280" spans="1:20" x14ac:dyDescent="0.25">
      <c r="A280" s="172" t="s">
        <v>16420</v>
      </c>
      <c r="B280" t="s">
        <v>16422</v>
      </c>
      <c r="C280" t="s">
        <v>206</v>
      </c>
      <c r="D280" s="20" t="s">
        <v>1002</v>
      </c>
      <c r="E280" s="26">
        <v>41061</v>
      </c>
      <c r="T280">
        <v>0.82499999999999996</v>
      </c>
    </row>
    <row r="281" spans="1:20" x14ac:dyDescent="0.25">
      <c r="A281" s="172" t="s">
        <v>16561</v>
      </c>
      <c r="B281" t="s">
        <v>16563</v>
      </c>
      <c r="C281" t="s">
        <v>223</v>
      </c>
      <c r="D281" s="20" t="s">
        <v>1000</v>
      </c>
      <c r="E281" s="26">
        <v>41061</v>
      </c>
      <c r="R281" t="e">
        <v>#DIV/0!</v>
      </c>
      <c r="T281">
        <v>0</v>
      </c>
    </row>
    <row r="282" spans="1:20" x14ac:dyDescent="0.25">
      <c r="A282" s="172" t="s">
        <v>16740</v>
      </c>
      <c r="B282" t="s">
        <v>16742</v>
      </c>
      <c r="C282" t="s">
        <v>224</v>
      </c>
      <c r="D282" s="20" t="s">
        <v>1002</v>
      </c>
      <c r="E282" s="26">
        <v>41061</v>
      </c>
      <c r="R282" t="e">
        <v>#DIV/0!</v>
      </c>
    </row>
    <row r="283" spans="1:20" x14ac:dyDescent="0.25">
      <c r="A283" s="172" t="s">
        <v>17177</v>
      </c>
      <c r="B283" t="s">
        <v>17179</v>
      </c>
      <c r="C283" s="20" t="s">
        <v>225</v>
      </c>
      <c r="D283" s="20" t="s">
        <v>1000</v>
      </c>
      <c r="E283" s="26">
        <v>41061</v>
      </c>
      <c r="R283" t="e">
        <v>#DIV/0!</v>
      </c>
    </row>
    <row r="284" spans="1:20" x14ac:dyDescent="0.25">
      <c r="A284" s="172" t="s">
        <v>17384</v>
      </c>
      <c r="B284" t="s">
        <v>17386</v>
      </c>
      <c r="C284" t="s">
        <v>226</v>
      </c>
      <c r="D284" s="20" t="s">
        <v>1002</v>
      </c>
      <c r="E284" s="26">
        <v>41061</v>
      </c>
      <c r="R284" t="e">
        <v>#DIV/0!</v>
      </c>
    </row>
    <row r="285" spans="1:20" x14ac:dyDescent="0.25">
      <c r="A285" s="172" t="s">
        <v>17561</v>
      </c>
      <c r="B285" t="s">
        <v>17563</v>
      </c>
      <c r="C285" s="20" t="s">
        <v>232</v>
      </c>
      <c r="D285" s="20" t="s">
        <v>1000</v>
      </c>
      <c r="E285" s="26">
        <v>41061</v>
      </c>
      <c r="R285" t="e">
        <v>#DIV/0!</v>
      </c>
    </row>
    <row r="286" spans="1:20" x14ac:dyDescent="0.25">
      <c r="A286" s="172" t="s">
        <v>17758</v>
      </c>
      <c r="B286" t="s">
        <v>17760</v>
      </c>
      <c r="C286" t="s">
        <v>231</v>
      </c>
      <c r="D286" s="20" t="s">
        <v>1002</v>
      </c>
      <c r="E286" s="26">
        <v>41061</v>
      </c>
      <c r="R286" t="e">
        <v>#DIV/0!</v>
      </c>
    </row>
    <row r="287" spans="1:20" x14ac:dyDescent="0.25">
      <c r="A287" s="172" t="s">
        <v>17935</v>
      </c>
      <c r="B287" t="s">
        <v>17937</v>
      </c>
      <c r="C287" t="s">
        <v>317</v>
      </c>
      <c r="D287" s="20" t="s">
        <v>1000</v>
      </c>
      <c r="E287" s="26">
        <v>41061</v>
      </c>
      <c r="R287" t="e">
        <v>#DIV/0!</v>
      </c>
      <c r="T287">
        <v>0</v>
      </c>
    </row>
    <row r="288" spans="1:20" x14ac:dyDescent="0.25">
      <c r="A288" s="172" t="s">
        <v>18114</v>
      </c>
      <c r="B288" t="s">
        <v>18116</v>
      </c>
      <c r="C288" t="s">
        <v>316</v>
      </c>
      <c r="D288" s="20" t="s">
        <v>1002</v>
      </c>
      <c r="E288" s="26">
        <v>41061</v>
      </c>
      <c r="R288" t="e">
        <v>#DIV/0!</v>
      </c>
    </row>
    <row r="289" spans="1:20" x14ac:dyDescent="0.25">
      <c r="A289" s="172" t="s">
        <v>18367</v>
      </c>
      <c r="B289" t="s">
        <v>18369</v>
      </c>
      <c r="C289" s="20" t="s">
        <v>214</v>
      </c>
      <c r="D289" s="20" t="s">
        <v>1000</v>
      </c>
      <c r="E289" s="26">
        <v>41061</v>
      </c>
    </row>
    <row r="290" spans="1:20" x14ac:dyDescent="0.25">
      <c r="A290" s="172" t="s">
        <v>18546</v>
      </c>
      <c r="B290" t="s">
        <v>18548</v>
      </c>
      <c r="C290" t="s">
        <v>215</v>
      </c>
      <c r="D290" s="20" t="s">
        <v>1002</v>
      </c>
      <c r="E290" s="26">
        <v>41061</v>
      </c>
    </row>
    <row r="291" spans="1:20" x14ac:dyDescent="0.25">
      <c r="A291" s="172" t="s">
        <v>18723</v>
      </c>
      <c r="B291" t="s">
        <v>18725</v>
      </c>
      <c r="C291" t="s">
        <v>216</v>
      </c>
      <c r="D291" s="20" t="s">
        <v>1002</v>
      </c>
      <c r="E291" s="26">
        <v>41061</v>
      </c>
    </row>
    <row r="292" spans="1:20" x14ac:dyDescent="0.25">
      <c r="A292" s="172" t="s">
        <v>18900</v>
      </c>
      <c r="B292" t="s">
        <v>18902</v>
      </c>
      <c r="C292" t="s">
        <v>229</v>
      </c>
      <c r="D292" s="20" t="s">
        <v>1002</v>
      </c>
      <c r="E292" s="26">
        <v>41061</v>
      </c>
    </row>
    <row r="293" spans="1:20" x14ac:dyDescent="0.25">
      <c r="A293" s="172" t="s">
        <v>19077</v>
      </c>
      <c r="B293" t="s">
        <v>19079</v>
      </c>
      <c r="C293" t="s">
        <v>230</v>
      </c>
      <c r="D293" s="20" t="s">
        <v>1000</v>
      </c>
      <c r="E293" s="26">
        <v>41061</v>
      </c>
    </row>
    <row r="294" spans="1:20" x14ac:dyDescent="0.25">
      <c r="A294" s="172" t="s">
        <v>19256</v>
      </c>
      <c r="B294" t="s">
        <v>19258</v>
      </c>
      <c r="C294" t="s">
        <v>234</v>
      </c>
      <c r="D294" s="20" t="s">
        <v>1000</v>
      </c>
      <c r="E294" s="26">
        <v>41061</v>
      </c>
      <c r="R294" t="e">
        <v>#DIV/0!</v>
      </c>
      <c r="T294">
        <v>0</v>
      </c>
    </row>
    <row r="295" spans="1:20" x14ac:dyDescent="0.25">
      <c r="A295" s="172" t="s">
        <v>19435</v>
      </c>
      <c r="B295" t="s">
        <v>19437</v>
      </c>
      <c r="C295" t="s">
        <v>233</v>
      </c>
      <c r="D295" s="20" t="s">
        <v>1002</v>
      </c>
      <c r="E295" s="26">
        <v>41061</v>
      </c>
      <c r="R295" t="e">
        <v>#DIV/0!</v>
      </c>
    </row>
    <row r="296" spans="1:20" x14ac:dyDescent="0.25">
      <c r="A296" s="172" t="s">
        <v>19810</v>
      </c>
      <c r="B296" t="s">
        <v>19812</v>
      </c>
      <c r="C296" t="s">
        <v>220</v>
      </c>
      <c r="D296" s="20" t="s">
        <v>1000</v>
      </c>
      <c r="E296" s="26">
        <v>41061</v>
      </c>
      <c r="P296">
        <v>7</v>
      </c>
      <c r="Q296">
        <v>11</v>
      </c>
      <c r="R296">
        <v>0.63636363636363635</v>
      </c>
    </row>
    <row r="297" spans="1:20" x14ac:dyDescent="0.25">
      <c r="A297" s="172" t="s">
        <v>19989</v>
      </c>
      <c r="B297" t="s">
        <v>19991</v>
      </c>
      <c r="C297" t="s">
        <v>221</v>
      </c>
      <c r="D297" s="20" t="s">
        <v>1002</v>
      </c>
      <c r="E297" s="26">
        <v>41061</v>
      </c>
      <c r="P297">
        <v>7</v>
      </c>
      <c r="Q297">
        <v>11</v>
      </c>
      <c r="R297">
        <v>0.63636363636363635</v>
      </c>
    </row>
    <row r="298" spans="1:20" x14ac:dyDescent="0.25">
      <c r="A298" s="172" t="s">
        <v>20166</v>
      </c>
      <c r="B298" t="s">
        <v>20168</v>
      </c>
      <c r="C298" t="s">
        <v>222</v>
      </c>
      <c r="D298" s="20" t="s">
        <v>1002</v>
      </c>
      <c r="E298" s="26">
        <v>41061</v>
      </c>
    </row>
    <row r="299" spans="1:20" x14ac:dyDescent="0.25">
      <c r="A299" s="172" t="s">
        <v>20343</v>
      </c>
      <c r="B299" t="s">
        <v>20345</v>
      </c>
      <c r="C299" t="s">
        <v>211</v>
      </c>
      <c r="D299" s="20" t="s">
        <v>1002</v>
      </c>
      <c r="E299" s="26">
        <v>41061</v>
      </c>
    </row>
    <row r="300" spans="1:20" x14ac:dyDescent="0.25">
      <c r="A300" s="172" t="s">
        <v>20520</v>
      </c>
      <c r="B300" t="s">
        <v>20522</v>
      </c>
      <c r="C300" t="s">
        <v>207</v>
      </c>
      <c r="D300" s="20" t="s">
        <v>1000</v>
      </c>
      <c r="E300" s="26">
        <v>41061</v>
      </c>
      <c r="N300">
        <v>0</v>
      </c>
      <c r="P300">
        <v>0</v>
      </c>
      <c r="Q300">
        <v>0</v>
      </c>
      <c r="R300" t="e">
        <v>#DIV/0!</v>
      </c>
      <c r="S300">
        <v>0</v>
      </c>
    </row>
    <row r="301" spans="1:20" x14ac:dyDescent="0.25">
      <c r="A301" s="172" t="s">
        <v>20699</v>
      </c>
      <c r="B301" t="s">
        <v>20701</v>
      </c>
      <c r="C301" t="s">
        <v>894</v>
      </c>
      <c r="D301" s="20" t="s">
        <v>1002</v>
      </c>
      <c r="E301" s="26">
        <v>41061</v>
      </c>
      <c r="R301" t="e">
        <v>#DIV/0!</v>
      </c>
    </row>
    <row r="302" spans="1:20" x14ac:dyDescent="0.25">
      <c r="A302" s="172" t="s">
        <v>20764</v>
      </c>
      <c r="B302" t="s">
        <v>20766</v>
      </c>
      <c r="C302" t="s">
        <v>210</v>
      </c>
      <c r="D302" s="20" t="s">
        <v>1002</v>
      </c>
      <c r="E302" s="26">
        <v>41061</v>
      </c>
    </row>
    <row r="303" spans="1:20" x14ac:dyDescent="0.25">
      <c r="A303" s="172" t="s">
        <v>20941</v>
      </c>
      <c r="B303" t="s">
        <v>20943</v>
      </c>
      <c r="C303" t="s">
        <v>208</v>
      </c>
      <c r="D303" s="20" t="s">
        <v>1002</v>
      </c>
      <c r="E303" s="26">
        <v>41061</v>
      </c>
      <c r="R303" t="e">
        <v>#DIV/0!</v>
      </c>
    </row>
    <row r="304" spans="1:20" x14ac:dyDescent="0.25">
      <c r="A304" s="172" t="s">
        <v>21196</v>
      </c>
      <c r="B304" t="s">
        <v>21198</v>
      </c>
      <c r="C304" t="s">
        <v>213</v>
      </c>
      <c r="D304" s="20" t="s">
        <v>1002</v>
      </c>
      <c r="E304" s="26">
        <v>41061</v>
      </c>
    </row>
    <row r="305" spans="1:19" x14ac:dyDescent="0.25">
      <c r="A305" s="172" t="s">
        <v>21373</v>
      </c>
      <c r="B305" t="s">
        <v>21375</v>
      </c>
      <c r="C305" t="s">
        <v>8154</v>
      </c>
      <c r="D305" s="20" t="s">
        <v>1002</v>
      </c>
      <c r="E305" s="26">
        <v>41061</v>
      </c>
    </row>
    <row r="306" spans="1:19" x14ac:dyDescent="0.25">
      <c r="A306" s="172"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2" t="s">
        <v>21647</v>
      </c>
      <c r="B307" t="s">
        <v>21649</v>
      </c>
      <c r="C307" t="s">
        <v>217</v>
      </c>
      <c r="D307" s="20" t="s">
        <v>1000</v>
      </c>
      <c r="E307" s="26">
        <v>41061</v>
      </c>
      <c r="R307" t="e">
        <v>#DIV/0!</v>
      </c>
    </row>
    <row r="308" spans="1:19" x14ac:dyDescent="0.25">
      <c r="A308" s="172" t="s">
        <v>21826</v>
      </c>
      <c r="B308" t="s">
        <v>21828</v>
      </c>
      <c r="C308" t="s">
        <v>895</v>
      </c>
      <c r="D308" s="20" t="s">
        <v>1002</v>
      </c>
      <c r="E308" s="26">
        <v>41061</v>
      </c>
    </row>
    <row r="309" spans="1:19" x14ac:dyDescent="0.25">
      <c r="A309" s="172" t="s">
        <v>21891</v>
      </c>
      <c r="B309" t="s">
        <v>21893</v>
      </c>
      <c r="C309" t="s">
        <v>218</v>
      </c>
      <c r="D309" s="20" t="s">
        <v>1002</v>
      </c>
      <c r="E309" s="26">
        <v>41061</v>
      </c>
      <c r="R309" t="e">
        <v>#DIV/0!</v>
      </c>
    </row>
    <row r="310" spans="1:19" x14ac:dyDescent="0.25">
      <c r="A310" s="172" t="s">
        <v>22068</v>
      </c>
      <c r="B310" t="s">
        <v>22070</v>
      </c>
      <c r="C310" t="s">
        <v>219</v>
      </c>
      <c r="D310" s="20" t="s">
        <v>1002</v>
      </c>
      <c r="E310" s="26">
        <v>41061</v>
      </c>
    </row>
    <row r="311" spans="1:19" x14ac:dyDescent="0.25">
      <c r="A311" s="172" t="s">
        <v>11469</v>
      </c>
      <c r="B311" t="s">
        <v>11470</v>
      </c>
      <c r="C311" t="s">
        <v>198</v>
      </c>
      <c r="D311" s="20" t="s">
        <v>1002</v>
      </c>
      <c r="E311" s="26">
        <v>41091</v>
      </c>
    </row>
    <row r="312" spans="1:19" x14ac:dyDescent="0.25">
      <c r="A312" s="172" t="s">
        <v>13177</v>
      </c>
      <c r="B312" t="s">
        <v>13089</v>
      </c>
      <c r="C312" s="20" t="s">
        <v>1051</v>
      </c>
      <c r="D312" s="20" t="s">
        <v>1002</v>
      </c>
      <c r="E312" s="26">
        <v>41091</v>
      </c>
    </row>
    <row r="313" spans="1:19" x14ac:dyDescent="0.25">
      <c r="A313" s="172"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2"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2"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2"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2"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2"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2"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2"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2"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2" t="s">
        <v>11471</v>
      </c>
      <c r="B322" t="s">
        <v>11472</v>
      </c>
      <c r="C322" t="s">
        <v>199</v>
      </c>
      <c r="D322" s="20" t="s">
        <v>1002</v>
      </c>
      <c r="E322" s="26">
        <v>41091</v>
      </c>
      <c r="N322">
        <v>0</v>
      </c>
      <c r="S322">
        <v>0</v>
      </c>
    </row>
    <row r="323" spans="1:20" x14ac:dyDescent="0.25">
      <c r="A323" s="172" t="s">
        <v>11383</v>
      </c>
      <c r="B323" t="s">
        <v>11384</v>
      </c>
      <c r="C323" t="s">
        <v>201</v>
      </c>
      <c r="D323" s="20" t="s">
        <v>1000</v>
      </c>
      <c r="E323" s="26">
        <v>41091</v>
      </c>
      <c r="R323" t="e">
        <v>#DIV/0!</v>
      </c>
      <c r="T323">
        <v>0.82499999999999996</v>
      </c>
    </row>
    <row r="324" spans="1:20" x14ac:dyDescent="0.25">
      <c r="A324" s="172" t="s">
        <v>12180</v>
      </c>
      <c r="B324" t="s">
        <v>12181</v>
      </c>
      <c r="C324" s="20" t="s">
        <v>200</v>
      </c>
      <c r="D324" s="20" t="s">
        <v>1000</v>
      </c>
      <c r="E324" s="26">
        <v>41091</v>
      </c>
      <c r="R324" t="e">
        <v>#DIV/0!</v>
      </c>
      <c r="T324">
        <v>0.82499999999999996</v>
      </c>
    </row>
    <row r="325" spans="1:20" x14ac:dyDescent="0.25">
      <c r="A325" s="172" t="s">
        <v>12465</v>
      </c>
      <c r="B325" t="s">
        <v>12466</v>
      </c>
      <c r="C325" s="20" t="s">
        <v>202</v>
      </c>
      <c r="D325" s="20" t="s">
        <v>1000</v>
      </c>
      <c r="E325" s="26">
        <v>41091</v>
      </c>
      <c r="R325" t="e">
        <v>#DIV/0!</v>
      </c>
    </row>
    <row r="326" spans="1:20" x14ac:dyDescent="0.25">
      <c r="A326" s="172" t="s">
        <v>11002</v>
      </c>
      <c r="B326" t="s">
        <v>11003</v>
      </c>
      <c r="C326" s="20" t="s">
        <v>228</v>
      </c>
      <c r="D326" s="20" t="s">
        <v>1000</v>
      </c>
      <c r="E326" s="26">
        <v>41091</v>
      </c>
    </row>
    <row r="327" spans="1:20" x14ac:dyDescent="0.25">
      <c r="A327" s="172" t="s">
        <v>10827</v>
      </c>
      <c r="B327" t="s">
        <v>10828</v>
      </c>
      <c r="C327" t="s">
        <v>227</v>
      </c>
      <c r="D327" s="20" t="s">
        <v>1002</v>
      </c>
      <c r="E327" s="26">
        <v>41091</v>
      </c>
    </row>
    <row r="328" spans="1:20" x14ac:dyDescent="0.25">
      <c r="A328" s="172" t="s">
        <v>10652</v>
      </c>
      <c r="B328" t="s">
        <v>10653</v>
      </c>
      <c r="C328" t="s">
        <v>203</v>
      </c>
      <c r="D328" s="20" t="s">
        <v>1002</v>
      </c>
      <c r="E328" s="26">
        <v>41091</v>
      </c>
      <c r="P328">
        <v>0</v>
      </c>
      <c r="Q328">
        <v>0</v>
      </c>
      <c r="T328">
        <v>0</v>
      </c>
    </row>
    <row r="329" spans="1:20" x14ac:dyDescent="0.25">
      <c r="A329" s="172" t="s">
        <v>10477</v>
      </c>
      <c r="B329" t="s">
        <v>10478</v>
      </c>
      <c r="C329" t="s">
        <v>205</v>
      </c>
      <c r="D329" s="20" t="s">
        <v>1000</v>
      </c>
      <c r="E329" s="26">
        <v>41091</v>
      </c>
      <c r="T329">
        <v>0</v>
      </c>
    </row>
    <row r="330" spans="1:20" x14ac:dyDescent="0.25">
      <c r="A330" s="172" t="s">
        <v>10301</v>
      </c>
      <c r="B330" t="s">
        <v>10302</v>
      </c>
      <c r="C330" t="s">
        <v>204</v>
      </c>
      <c r="D330" s="20" t="s">
        <v>1000</v>
      </c>
      <c r="E330" s="26">
        <v>41091</v>
      </c>
      <c r="T330">
        <v>0</v>
      </c>
    </row>
    <row r="331" spans="1:20" x14ac:dyDescent="0.25">
      <c r="A331" s="172" t="s">
        <v>10236</v>
      </c>
      <c r="B331" t="s">
        <v>10237</v>
      </c>
      <c r="C331" t="s">
        <v>206</v>
      </c>
      <c r="D331" s="20" t="s">
        <v>1000</v>
      </c>
      <c r="E331" s="26">
        <v>41091</v>
      </c>
      <c r="T331">
        <v>0.84399999999999997</v>
      </c>
    </row>
    <row r="332" spans="1:20" x14ac:dyDescent="0.25">
      <c r="A332" s="172" t="s">
        <v>9805</v>
      </c>
      <c r="B332" t="s">
        <v>9806</v>
      </c>
      <c r="C332" t="s">
        <v>223</v>
      </c>
      <c r="D332" s="20" t="s">
        <v>1002</v>
      </c>
      <c r="E332" s="26">
        <v>41091</v>
      </c>
      <c r="R332" t="e">
        <v>#DIV/0!</v>
      </c>
      <c r="T332">
        <v>0.96399999999999997</v>
      </c>
    </row>
    <row r="333" spans="1:20" x14ac:dyDescent="0.25">
      <c r="A333" s="172" t="s">
        <v>9630</v>
      </c>
      <c r="B333" t="s">
        <v>9631</v>
      </c>
      <c r="C333" t="s">
        <v>224</v>
      </c>
      <c r="D333" s="20" t="s">
        <v>1000</v>
      </c>
      <c r="E333" s="26">
        <v>41091</v>
      </c>
      <c r="R333" t="e">
        <v>#DIV/0!</v>
      </c>
      <c r="T333">
        <v>0</v>
      </c>
    </row>
    <row r="334" spans="1:20" x14ac:dyDescent="0.25">
      <c r="A334" s="172" t="s">
        <v>9239</v>
      </c>
      <c r="B334" t="s">
        <v>9240</v>
      </c>
      <c r="C334" t="s">
        <v>211</v>
      </c>
      <c r="D334" s="20" t="s">
        <v>1000</v>
      </c>
      <c r="E334" s="26">
        <v>41091</v>
      </c>
      <c r="T334">
        <v>0</v>
      </c>
    </row>
    <row r="335" spans="1:20" x14ac:dyDescent="0.25">
      <c r="A335" s="172" t="s">
        <v>9064</v>
      </c>
      <c r="B335" t="s">
        <v>9065</v>
      </c>
      <c r="C335" t="s">
        <v>207</v>
      </c>
      <c r="D335" s="20" t="s">
        <v>1002</v>
      </c>
      <c r="E335" s="26">
        <v>41091</v>
      </c>
      <c r="N335">
        <v>0</v>
      </c>
      <c r="P335">
        <v>0</v>
      </c>
      <c r="Q335">
        <v>0</v>
      </c>
      <c r="R335" t="e">
        <v>#DIV/0!</v>
      </c>
      <c r="S335">
        <v>0</v>
      </c>
      <c r="T335">
        <v>0</v>
      </c>
    </row>
    <row r="336" spans="1:20" x14ac:dyDescent="0.25">
      <c r="A336" s="172" t="s">
        <v>8999</v>
      </c>
      <c r="B336" t="s">
        <v>9000</v>
      </c>
      <c r="C336" t="s">
        <v>894</v>
      </c>
      <c r="D336" s="20" t="s">
        <v>1000</v>
      </c>
      <c r="E336" s="26">
        <v>41091</v>
      </c>
      <c r="R336" t="e">
        <v>#DIV/0!</v>
      </c>
      <c r="T336">
        <v>0.90399999999999991</v>
      </c>
    </row>
    <row r="337" spans="1:20" x14ac:dyDescent="0.25">
      <c r="A337" s="172" t="s">
        <v>8824</v>
      </c>
      <c r="B337" t="s">
        <v>8825</v>
      </c>
      <c r="C337" t="s">
        <v>210</v>
      </c>
      <c r="D337" s="20" t="s">
        <v>1000</v>
      </c>
      <c r="E337" s="26">
        <v>41091</v>
      </c>
      <c r="T337">
        <v>0</v>
      </c>
    </row>
    <row r="338" spans="1:20" x14ac:dyDescent="0.25">
      <c r="A338" s="172" t="s">
        <v>8649</v>
      </c>
      <c r="B338" t="s">
        <v>8650</v>
      </c>
      <c r="C338" t="s">
        <v>208</v>
      </c>
      <c r="D338" s="20" t="s">
        <v>1000</v>
      </c>
      <c r="E338" s="26">
        <v>41091</v>
      </c>
      <c r="R338" t="e">
        <v>#DIV/0!</v>
      </c>
    </row>
    <row r="339" spans="1:20" x14ac:dyDescent="0.25">
      <c r="A339" s="172" t="s">
        <v>8400</v>
      </c>
      <c r="B339" t="s">
        <v>8401</v>
      </c>
      <c r="C339" s="20" t="s">
        <v>213</v>
      </c>
      <c r="D339" s="20" t="s">
        <v>1000</v>
      </c>
      <c r="E339" s="26">
        <v>41091</v>
      </c>
    </row>
    <row r="340" spans="1:20" x14ac:dyDescent="0.25">
      <c r="A340" s="172"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2" t="s">
        <v>8160</v>
      </c>
      <c r="B341" t="s">
        <v>8161</v>
      </c>
      <c r="C341" s="20" t="s">
        <v>8154</v>
      </c>
      <c r="D341" s="20" t="s">
        <v>1000</v>
      </c>
      <c r="E341" s="26">
        <v>41091</v>
      </c>
    </row>
    <row r="342" spans="1:20" x14ac:dyDescent="0.25">
      <c r="A342" s="172" t="s">
        <v>7924</v>
      </c>
      <c r="B342" t="s">
        <v>7925</v>
      </c>
      <c r="C342" t="s">
        <v>225</v>
      </c>
      <c r="D342" s="20" t="s">
        <v>1002</v>
      </c>
      <c r="E342" s="26">
        <v>41091</v>
      </c>
      <c r="R342" t="e">
        <v>#DIV/0!</v>
      </c>
    </row>
    <row r="343" spans="1:20" x14ac:dyDescent="0.25">
      <c r="A343" s="172" t="s">
        <v>7723</v>
      </c>
      <c r="B343" t="s">
        <v>7724</v>
      </c>
      <c r="C343" t="s">
        <v>226</v>
      </c>
      <c r="D343" s="20" t="s">
        <v>1000</v>
      </c>
      <c r="E343" s="26">
        <v>41091</v>
      </c>
      <c r="R343" t="e">
        <v>#DIV/0!</v>
      </c>
      <c r="T343">
        <v>0</v>
      </c>
    </row>
    <row r="344" spans="1:20" x14ac:dyDescent="0.25">
      <c r="A344" s="172" t="s">
        <v>7536</v>
      </c>
      <c r="B344" t="s">
        <v>7537</v>
      </c>
      <c r="C344" t="s">
        <v>901</v>
      </c>
      <c r="D344" s="20" t="s">
        <v>1000</v>
      </c>
      <c r="E344" s="26">
        <v>41091</v>
      </c>
      <c r="P344">
        <v>0</v>
      </c>
      <c r="Q344">
        <v>0</v>
      </c>
      <c r="R344" t="e">
        <v>#DIV/0!</v>
      </c>
    </row>
    <row r="345" spans="1:20" x14ac:dyDescent="0.25">
      <c r="A345" s="172" t="s">
        <v>7189</v>
      </c>
      <c r="B345" t="s">
        <v>7190</v>
      </c>
      <c r="C345" s="20" t="s">
        <v>1052</v>
      </c>
      <c r="D345" s="20" t="s">
        <v>1000</v>
      </c>
      <c r="E345" s="26">
        <v>41091</v>
      </c>
      <c r="P345">
        <v>0</v>
      </c>
      <c r="Q345">
        <v>0</v>
      </c>
      <c r="R345" t="e">
        <v>#DIV/0!</v>
      </c>
    </row>
    <row r="346" spans="1:20" x14ac:dyDescent="0.25">
      <c r="A346" s="172" t="s">
        <v>6984</v>
      </c>
      <c r="B346" t="s">
        <v>6985</v>
      </c>
      <c r="C346" t="s">
        <v>232</v>
      </c>
      <c r="D346" s="20" t="s">
        <v>1002</v>
      </c>
      <c r="E346" s="26">
        <v>41091</v>
      </c>
      <c r="R346" t="e">
        <v>#DIV/0!</v>
      </c>
    </row>
    <row r="347" spans="1:20" x14ac:dyDescent="0.25">
      <c r="A347" s="172" t="s">
        <v>6793</v>
      </c>
      <c r="B347" t="s">
        <v>6794</v>
      </c>
      <c r="C347" t="s">
        <v>231</v>
      </c>
      <c r="D347" s="20" t="s">
        <v>1000</v>
      </c>
      <c r="E347" s="26">
        <v>41091</v>
      </c>
      <c r="R347" t="e">
        <v>#DIV/0!</v>
      </c>
    </row>
    <row r="348" spans="1:20" x14ac:dyDescent="0.25">
      <c r="A348" s="172" t="s">
        <v>6618</v>
      </c>
      <c r="B348" t="s">
        <v>6619</v>
      </c>
      <c r="C348" t="s">
        <v>317</v>
      </c>
      <c r="D348" s="20" t="s">
        <v>1002</v>
      </c>
      <c r="E348" s="26">
        <v>41091</v>
      </c>
      <c r="R348" t="e">
        <v>#DIV/0!</v>
      </c>
    </row>
    <row r="349" spans="1:20" x14ac:dyDescent="0.25">
      <c r="A349" s="172" t="s">
        <v>6443</v>
      </c>
      <c r="B349" t="s">
        <v>6444</v>
      </c>
      <c r="C349" t="s">
        <v>316</v>
      </c>
      <c r="D349" s="20" t="s">
        <v>1000</v>
      </c>
      <c r="E349" s="26">
        <v>41091</v>
      </c>
      <c r="R349" t="e">
        <v>#DIV/0!</v>
      </c>
    </row>
    <row r="350" spans="1:20" x14ac:dyDescent="0.25">
      <c r="A350" s="172" t="s">
        <v>6194</v>
      </c>
      <c r="B350" t="s">
        <v>6195</v>
      </c>
      <c r="C350" t="s">
        <v>214</v>
      </c>
      <c r="D350" s="20" t="s">
        <v>1002</v>
      </c>
      <c r="E350" s="26">
        <v>41091</v>
      </c>
      <c r="T350">
        <v>0</v>
      </c>
    </row>
    <row r="351" spans="1:20" x14ac:dyDescent="0.25">
      <c r="A351" s="172" t="s">
        <v>6019</v>
      </c>
      <c r="B351" t="s">
        <v>6020</v>
      </c>
      <c r="C351" t="s">
        <v>215</v>
      </c>
      <c r="D351" s="20" t="s">
        <v>1000</v>
      </c>
      <c r="E351" s="26">
        <v>41091</v>
      </c>
    </row>
    <row r="352" spans="1:20" x14ac:dyDescent="0.25">
      <c r="A352" s="172" t="s">
        <v>5844</v>
      </c>
      <c r="B352" t="s">
        <v>5845</v>
      </c>
      <c r="C352" t="s">
        <v>216</v>
      </c>
      <c r="D352" s="20" t="s">
        <v>1000</v>
      </c>
      <c r="E352" s="26">
        <v>41091</v>
      </c>
    </row>
    <row r="353" spans="1:19" x14ac:dyDescent="0.25">
      <c r="A353" s="172" t="s">
        <v>5416</v>
      </c>
      <c r="B353" t="s">
        <v>5417</v>
      </c>
      <c r="C353" t="s">
        <v>903</v>
      </c>
      <c r="D353" s="20" t="s">
        <v>1000</v>
      </c>
      <c r="E353" s="26">
        <v>41091</v>
      </c>
    </row>
    <row r="354" spans="1:19" x14ac:dyDescent="0.25">
      <c r="A354" s="172" t="s">
        <v>5600</v>
      </c>
      <c r="B354" t="s">
        <v>5601</v>
      </c>
      <c r="C354" t="s">
        <v>1047</v>
      </c>
      <c r="D354" s="20" t="s">
        <v>1000</v>
      </c>
      <c r="E354" s="26">
        <v>41091</v>
      </c>
      <c r="R354" t="e">
        <v>#DIV/0!</v>
      </c>
    </row>
    <row r="355" spans="1:19" x14ac:dyDescent="0.25">
      <c r="A355" s="172" t="s">
        <v>5181</v>
      </c>
      <c r="B355" t="s">
        <v>5182</v>
      </c>
      <c r="C355" t="s">
        <v>1053</v>
      </c>
      <c r="D355" s="20" t="s">
        <v>1000</v>
      </c>
      <c r="E355" s="26">
        <v>41091</v>
      </c>
    </row>
    <row r="356" spans="1:19" x14ac:dyDescent="0.25">
      <c r="A356" s="172" t="s">
        <v>4976</v>
      </c>
      <c r="B356" t="s">
        <v>4977</v>
      </c>
      <c r="C356" t="s">
        <v>229</v>
      </c>
      <c r="D356" s="20" t="s">
        <v>1000</v>
      </c>
      <c r="E356" s="26">
        <v>41091</v>
      </c>
    </row>
    <row r="357" spans="1:19" x14ac:dyDescent="0.25">
      <c r="A357" s="172" t="s">
        <v>4801</v>
      </c>
      <c r="B357" t="s">
        <v>4802</v>
      </c>
      <c r="C357" t="s">
        <v>230</v>
      </c>
      <c r="D357" s="20" t="s">
        <v>1002</v>
      </c>
      <c r="E357" s="26">
        <v>41091</v>
      </c>
    </row>
    <row r="358" spans="1:19" x14ac:dyDescent="0.25">
      <c r="A358" s="172" t="s">
        <v>4626</v>
      </c>
      <c r="B358" t="s">
        <v>4627</v>
      </c>
      <c r="C358" t="s">
        <v>234</v>
      </c>
      <c r="D358" s="20" t="s">
        <v>1002</v>
      </c>
      <c r="E358" s="26">
        <v>41091</v>
      </c>
      <c r="R358" t="e">
        <v>#DIV/0!</v>
      </c>
    </row>
    <row r="359" spans="1:19" x14ac:dyDescent="0.25">
      <c r="A359" s="172" t="s">
        <v>4451</v>
      </c>
      <c r="B359" t="s">
        <v>4452</v>
      </c>
      <c r="C359" t="s">
        <v>233</v>
      </c>
      <c r="D359" s="20" t="s">
        <v>1000</v>
      </c>
      <c r="E359" s="26">
        <v>41091</v>
      </c>
      <c r="R359" t="e">
        <v>#DIV/0!</v>
      </c>
    </row>
    <row r="360" spans="1:19" x14ac:dyDescent="0.25">
      <c r="A360" s="172" t="s">
        <v>4276</v>
      </c>
      <c r="B360" t="s">
        <v>4277</v>
      </c>
      <c r="C360" t="s">
        <v>217</v>
      </c>
      <c r="D360" s="20" t="s">
        <v>1002</v>
      </c>
      <c r="E360" s="26">
        <v>41091</v>
      </c>
      <c r="R360" t="e">
        <v>#DIV/0!</v>
      </c>
    </row>
    <row r="361" spans="1:19" x14ac:dyDescent="0.25">
      <c r="A361" s="172" t="s">
        <v>4211</v>
      </c>
      <c r="B361" t="s">
        <v>4212</v>
      </c>
      <c r="C361" t="s">
        <v>895</v>
      </c>
      <c r="D361" s="20" t="s">
        <v>1000</v>
      </c>
      <c r="E361" s="26">
        <v>41091</v>
      </c>
    </row>
    <row r="362" spans="1:19" x14ac:dyDescent="0.25">
      <c r="A362" s="172" t="s">
        <v>4036</v>
      </c>
      <c r="B362" t="s">
        <v>4037</v>
      </c>
      <c r="C362" t="s">
        <v>218</v>
      </c>
      <c r="D362" s="20" t="s">
        <v>1000</v>
      </c>
      <c r="E362" s="26">
        <v>41091</v>
      </c>
      <c r="R362" t="e">
        <v>#DIV/0!</v>
      </c>
    </row>
    <row r="363" spans="1:19" x14ac:dyDescent="0.25">
      <c r="A363" s="172" t="s">
        <v>3861</v>
      </c>
      <c r="B363" t="s">
        <v>3862</v>
      </c>
      <c r="C363" t="s">
        <v>219</v>
      </c>
      <c r="D363" s="20" t="s">
        <v>1000</v>
      </c>
      <c r="E363" s="26">
        <v>41091</v>
      </c>
    </row>
    <row r="364" spans="1:19" x14ac:dyDescent="0.25">
      <c r="A364" s="172" t="s">
        <v>3494</v>
      </c>
      <c r="B364" t="s">
        <v>3495</v>
      </c>
      <c r="C364" t="s">
        <v>220</v>
      </c>
      <c r="D364" s="20" t="s">
        <v>1002</v>
      </c>
      <c r="E364" s="26">
        <v>41091</v>
      </c>
      <c r="P364">
        <v>3</v>
      </c>
      <c r="Q364">
        <v>4</v>
      </c>
      <c r="R364">
        <v>0.75</v>
      </c>
    </row>
    <row r="365" spans="1:19" x14ac:dyDescent="0.25">
      <c r="A365" s="172" t="s">
        <v>3319</v>
      </c>
      <c r="B365" t="s">
        <v>3320</v>
      </c>
      <c r="C365" t="s">
        <v>221</v>
      </c>
      <c r="D365" s="20" t="s">
        <v>1000</v>
      </c>
      <c r="E365" s="26">
        <v>41091</v>
      </c>
      <c r="O365">
        <v>0.82499999999999996</v>
      </c>
      <c r="P365">
        <v>3</v>
      </c>
      <c r="Q365">
        <v>4</v>
      </c>
      <c r="R365">
        <v>0.75</v>
      </c>
    </row>
    <row r="366" spans="1:19" x14ac:dyDescent="0.25">
      <c r="A366" s="172" t="s">
        <v>3144</v>
      </c>
      <c r="B366" t="s">
        <v>3145</v>
      </c>
      <c r="C366" t="s">
        <v>222</v>
      </c>
      <c r="D366" s="20" t="s">
        <v>1000</v>
      </c>
      <c r="E366" s="26">
        <v>41091</v>
      </c>
    </row>
    <row r="367" spans="1:19" x14ac:dyDescent="0.25">
      <c r="A367" s="172" t="s">
        <v>11978</v>
      </c>
      <c r="B367" t="s">
        <v>11979</v>
      </c>
      <c r="C367" t="s">
        <v>1051</v>
      </c>
      <c r="D367" s="20" t="s">
        <v>1000</v>
      </c>
      <c r="E367" s="26">
        <v>41091</v>
      </c>
    </row>
    <row r="368" spans="1:19" x14ac:dyDescent="0.25">
      <c r="A368" s="172"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2"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2"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2"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2"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2"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2" t="s">
        <v>14566</v>
      </c>
      <c r="B374" t="s">
        <v>14567</v>
      </c>
      <c r="C374" t="s">
        <v>199</v>
      </c>
      <c r="D374" s="20" t="s">
        <v>1000</v>
      </c>
      <c r="E374" s="26">
        <v>41091</v>
      </c>
      <c r="N374">
        <v>0</v>
      </c>
      <c r="S374">
        <v>0</v>
      </c>
    </row>
    <row r="375" spans="1:20" x14ac:dyDescent="0.25">
      <c r="A375" s="172" t="s">
        <v>14741</v>
      </c>
      <c r="B375" t="s">
        <v>14742</v>
      </c>
      <c r="C375" t="s">
        <v>201</v>
      </c>
      <c r="D375" s="20" t="s">
        <v>1002</v>
      </c>
      <c r="E375" s="26">
        <v>41091</v>
      </c>
      <c r="R375" t="e">
        <v>#DIV/0!</v>
      </c>
    </row>
    <row r="376" spans="1:20" x14ac:dyDescent="0.25">
      <c r="A376" s="172" t="s">
        <v>14832</v>
      </c>
      <c r="B376" t="s">
        <v>14833</v>
      </c>
      <c r="C376" t="s">
        <v>200</v>
      </c>
      <c r="D376" s="20" t="s">
        <v>1002</v>
      </c>
      <c r="E376" s="26">
        <v>41091</v>
      </c>
      <c r="R376" t="e">
        <v>#DIV/0!</v>
      </c>
    </row>
    <row r="377" spans="1:20" x14ac:dyDescent="0.25">
      <c r="A377" s="172" t="s">
        <v>15009</v>
      </c>
      <c r="B377" t="s">
        <v>15010</v>
      </c>
      <c r="C377" t="s">
        <v>202</v>
      </c>
      <c r="D377" s="20" t="s">
        <v>1002</v>
      </c>
      <c r="E377" s="26">
        <v>41091</v>
      </c>
      <c r="R377" t="e">
        <v>#DIV/0!</v>
      </c>
    </row>
    <row r="378" spans="1:20" x14ac:dyDescent="0.25">
      <c r="A378" s="172" t="s">
        <v>15552</v>
      </c>
      <c r="B378" t="s">
        <v>15553</v>
      </c>
      <c r="C378" t="s">
        <v>228</v>
      </c>
      <c r="D378" s="20" t="s">
        <v>1002</v>
      </c>
      <c r="E378" s="26">
        <v>41091</v>
      </c>
    </row>
    <row r="379" spans="1:20" x14ac:dyDescent="0.25">
      <c r="A379" s="172" t="s">
        <v>15713</v>
      </c>
      <c r="B379" t="s">
        <v>15714</v>
      </c>
      <c r="C379" t="s">
        <v>227</v>
      </c>
      <c r="D379" s="20" t="s">
        <v>1000</v>
      </c>
      <c r="E379" s="26">
        <v>41091</v>
      </c>
      <c r="T379">
        <v>0.85019999999999996</v>
      </c>
    </row>
    <row r="380" spans="1:20" x14ac:dyDescent="0.25">
      <c r="A380" s="172" t="s">
        <v>15890</v>
      </c>
      <c r="B380" t="s">
        <v>15891</v>
      </c>
      <c r="C380" s="20" t="s">
        <v>203</v>
      </c>
      <c r="D380" s="20" t="s">
        <v>1000</v>
      </c>
      <c r="E380" s="26">
        <v>41091</v>
      </c>
      <c r="P380">
        <v>0</v>
      </c>
      <c r="Q380">
        <v>0</v>
      </c>
      <c r="T380">
        <v>0.84399999999999997</v>
      </c>
    </row>
    <row r="381" spans="1:20" x14ac:dyDescent="0.25">
      <c r="A381" s="172" t="s">
        <v>16069</v>
      </c>
      <c r="B381" t="s">
        <v>16070</v>
      </c>
      <c r="C381" s="20" t="s">
        <v>205</v>
      </c>
      <c r="D381" s="20" t="s">
        <v>1002</v>
      </c>
      <c r="E381" s="26">
        <v>41091</v>
      </c>
      <c r="T381">
        <v>0.96399999999999997</v>
      </c>
    </row>
    <row r="382" spans="1:20" x14ac:dyDescent="0.25">
      <c r="A382" s="172" t="s">
        <v>16246</v>
      </c>
      <c r="B382" t="s">
        <v>16247</v>
      </c>
      <c r="C382" s="20" t="s">
        <v>204</v>
      </c>
      <c r="D382" s="20" t="s">
        <v>1002</v>
      </c>
      <c r="E382" s="26">
        <v>41091</v>
      </c>
    </row>
    <row r="383" spans="1:20" x14ac:dyDescent="0.25">
      <c r="A383" s="172" t="s">
        <v>16423</v>
      </c>
      <c r="B383" t="s">
        <v>16424</v>
      </c>
      <c r="C383" t="s">
        <v>206</v>
      </c>
      <c r="D383" s="20" t="s">
        <v>1002</v>
      </c>
      <c r="E383" s="26">
        <v>41091</v>
      </c>
    </row>
    <row r="384" spans="1:20" x14ac:dyDescent="0.25">
      <c r="A384" s="172" t="s">
        <v>16564</v>
      </c>
      <c r="B384" t="s">
        <v>16565</v>
      </c>
      <c r="C384" t="s">
        <v>223</v>
      </c>
      <c r="D384" s="20" t="s">
        <v>1000</v>
      </c>
      <c r="E384" s="26">
        <v>41091</v>
      </c>
      <c r="R384" t="e">
        <v>#DIV/0!</v>
      </c>
      <c r="T384">
        <v>0</v>
      </c>
    </row>
    <row r="385" spans="1:20" x14ac:dyDescent="0.25">
      <c r="A385" s="172" t="s">
        <v>16743</v>
      </c>
      <c r="B385" t="s">
        <v>16744</v>
      </c>
      <c r="C385" t="s">
        <v>224</v>
      </c>
      <c r="D385" s="20" t="s">
        <v>1002</v>
      </c>
      <c r="E385" s="26">
        <v>41091</v>
      </c>
      <c r="R385" t="e">
        <v>#DIV/0!</v>
      </c>
      <c r="T385">
        <v>0</v>
      </c>
    </row>
    <row r="386" spans="1:20" x14ac:dyDescent="0.25">
      <c r="A386" s="172" t="s">
        <v>17180</v>
      </c>
      <c r="B386" t="s">
        <v>17181</v>
      </c>
      <c r="C386" t="s">
        <v>225</v>
      </c>
      <c r="D386" s="20" t="s">
        <v>1000</v>
      </c>
      <c r="E386" s="26">
        <v>41091</v>
      </c>
      <c r="R386" t="e">
        <v>#DIV/0!</v>
      </c>
      <c r="T386">
        <v>0</v>
      </c>
    </row>
    <row r="387" spans="1:20" x14ac:dyDescent="0.25">
      <c r="A387" s="172" t="s">
        <v>17387</v>
      </c>
      <c r="B387" t="s">
        <v>17388</v>
      </c>
      <c r="C387" t="s">
        <v>226</v>
      </c>
      <c r="D387" s="20" t="s">
        <v>1002</v>
      </c>
      <c r="E387" s="26">
        <v>41091</v>
      </c>
      <c r="R387" t="e">
        <v>#DIV/0!</v>
      </c>
      <c r="T387">
        <v>0.84399999999999997</v>
      </c>
    </row>
    <row r="388" spans="1:20" x14ac:dyDescent="0.25">
      <c r="A388" s="172" t="s">
        <v>17564</v>
      </c>
      <c r="B388" t="s">
        <v>17565</v>
      </c>
      <c r="C388" t="s">
        <v>232</v>
      </c>
      <c r="D388" s="20" t="s">
        <v>1000</v>
      </c>
      <c r="E388" s="26">
        <v>41091</v>
      </c>
      <c r="R388" t="e">
        <v>#DIV/0!</v>
      </c>
      <c r="T388">
        <v>0.96399999999999997</v>
      </c>
    </row>
    <row r="389" spans="1:20" x14ac:dyDescent="0.25">
      <c r="A389" s="172" t="s">
        <v>17761</v>
      </c>
      <c r="B389" t="s">
        <v>17762</v>
      </c>
      <c r="C389" t="s">
        <v>231</v>
      </c>
      <c r="D389" s="20" t="s">
        <v>1002</v>
      </c>
      <c r="E389" s="26">
        <v>41091</v>
      </c>
      <c r="R389" t="e">
        <v>#DIV/0!</v>
      </c>
      <c r="T389">
        <v>0</v>
      </c>
    </row>
    <row r="390" spans="1:20" x14ac:dyDescent="0.25">
      <c r="A390" s="172" t="s">
        <v>17938</v>
      </c>
      <c r="B390" t="s">
        <v>17939</v>
      </c>
      <c r="C390" t="s">
        <v>317</v>
      </c>
      <c r="D390" s="20" t="s">
        <v>1000</v>
      </c>
      <c r="E390" s="26">
        <v>41091</v>
      </c>
      <c r="R390" t="e">
        <v>#DIV/0!</v>
      </c>
      <c r="T390">
        <v>0</v>
      </c>
    </row>
    <row r="391" spans="1:20" x14ac:dyDescent="0.25">
      <c r="A391" s="172" t="s">
        <v>18117</v>
      </c>
      <c r="B391" t="s">
        <v>18118</v>
      </c>
      <c r="C391" t="s">
        <v>316</v>
      </c>
      <c r="D391" s="20" t="s">
        <v>1002</v>
      </c>
      <c r="E391" s="26">
        <v>41091</v>
      </c>
      <c r="R391" t="e">
        <v>#DIV/0!</v>
      </c>
      <c r="T391">
        <v>0</v>
      </c>
    </row>
    <row r="392" spans="1:20" x14ac:dyDescent="0.25">
      <c r="A392" s="172" t="s">
        <v>18370</v>
      </c>
      <c r="B392" t="s">
        <v>18371</v>
      </c>
      <c r="C392" t="s">
        <v>214</v>
      </c>
      <c r="D392" s="20" t="s">
        <v>1000</v>
      </c>
      <c r="E392" s="26">
        <v>41091</v>
      </c>
      <c r="T392">
        <v>0.90400000000000003</v>
      </c>
    </row>
    <row r="393" spans="1:20" x14ac:dyDescent="0.25">
      <c r="A393" s="172" t="s">
        <v>18549</v>
      </c>
      <c r="B393" t="s">
        <v>18550</v>
      </c>
      <c r="C393" t="s">
        <v>215</v>
      </c>
      <c r="D393" s="20" t="s">
        <v>1002</v>
      </c>
      <c r="E393" s="26">
        <v>41091</v>
      </c>
      <c r="T393">
        <v>0</v>
      </c>
    </row>
    <row r="394" spans="1:20" x14ac:dyDescent="0.25">
      <c r="A394" s="172" t="s">
        <v>18726</v>
      </c>
      <c r="B394" t="s">
        <v>18727</v>
      </c>
      <c r="C394" t="s">
        <v>216</v>
      </c>
      <c r="D394" s="20" t="s">
        <v>1002</v>
      </c>
      <c r="E394" s="26">
        <v>41091</v>
      </c>
    </row>
    <row r="395" spans="1:20" x14ac:dyDescent="0.25">
      <c r="A395" s="172" t="s">
        <v>18903</v>
      </c>
      <c r="B395" t="s">
        <v>18904</v>
      </c>
      <c r="C395" s="20" t="s">
        <v>229</v>
      </c>
      <c r="D395" s="20" t="s">
        <v>1002</v>
      </c>
      <c r="E395" s="26">
        <v>41091</v>
      </c>
    </row>
    <row r="396" spans="1:20" x14ac:dyDescent="0.25">
      <c r="A396" s="172" t="s">
        <v>19080</v>
      </c>
      <c r="B396" t="s">
        <v>19081</v>
      </c>
      <c r="C396" t="s">
        <v>230</v>
      </c>
      <c r="D396" s="20" t="s">
        <v>1000</v>
      </c>
      <c r="E396" s="26">
        <v>41091</v>
      </c>
    </row>
    <row r="397" spans="1:20" x14ac:dyDescent="0.25">
      <c r="A397" s="172" t="s">
        <v>19259</v>
      </c>
      <c r="B397" t="s">
        <v>19260</v>
      </c>
      <c r="C397" s="20" t="s">
        <v>234</v>
      </c>
      <c r="D397" s="20" t="s">
        <v>1000</v>
      </c>
      <c r="E397" s="26">
        <v>41091</v>
      </c>
      <c r="R397" t="e">
        <v>#DIV/0!</v>
      </c>
    </row>
    <row r="398" spans="1:20" x14ac:dyDescent="0.25">
      <c r="A398" s="172" t="s">
        <v>19438</v>
      </c>
      <c r="B398" t="s">
        <v>19439</v>
      </c>
      <c r="C398" t="s">
        <v>233</v>
      </c>
      <c r="D398" s="20" t="s">
        <v>1002</v>
      </c>
      <c r="E398" s="26">
        <v>41091</v>
      </c>
      <c r="R398" t="e">
        <v>#DIV/0!</v>
      </c>
    </row>
    <row r="399" spans="1:20" x14ac:dyDescent="0.25">
      <c r="A399" s="172" t="s">
        <v>19813</v>
      </c>
      <c r="B399" t="s">
        <v>19814</v>
      </c>
      <c r="C399" t="s">
        <v>220</v>
      </c>
      <c r="D399" s="20" t="s">
        <v>1000</v>
      </c>
      <c r="E399" s="26">
        <v>41091</v>
      </c>
      <c r="P399">
        <v>3</v>
      </c>
      <c r="Q399">
        <v>4</v>
      </c>
      <c r="R399">
        <v>0.75</v>
      </c>
      <c r="T399">
        <v>0</v>
      </c>
    </row>
    <row r="400" spans="1:20" x14ac:dyDescent="0.25">
      <c r="A400" s="172" t="s">
        <v>19992</v>
      </c>
      <c r="B400" t="s">
        <v>19993</v>
      </c>
      <c r="C400" t="s">
        <v>221</v>
      </c>
      <c r="D400" s="20" t="s">
        <v>1002</v>
      </c>
      <c r="E400" s="26">
        <v>41091</v>
      </c>
      <c r="O400">
        <v>0.82499999999999996</v>
      </c>
      <c r="P400">
        <v>3</v>
      </c>
      <c r="Q400">
        <v>4</v>
      </c>
      <c r="R400">
        <v>0.75</v>
      </c>
    </row>
    <row r="401" spans="1:20" x14ac:dyDescent="0.25">
      <c r="A401" s="172" t="s">
        <v>20169</v>
      </c>
      <c r="B401" t="s">
        <v>20170</v>
      </c>
      <c r="C401" s="20" t="s">
        <v>222</v>
      </c>
      <c r="D401" s="20" t="s">
        <v>1002</v>
      </c>
      <c r="E401" s="26">
        <v>41091</v>
      </c>
    </row>
    <row r="402" spans="1:20" x14ac:dyDescent="0.25">
      <c r="A402" s="172" t="s">
        <v>20346</v>
      </c>
      <c r="B402" t="s">
        <v>20347</v>
      </c>
      <c r="C402" t="s">
        <v>211</v>
      </c>
      <c r="D402" s="20" t="s">
        <v>1002</v>
      </c>
      <c r="E402" s="26">
        <v>41091</v>
      </c>
    </row>
    <row r="403" spans="1:20" x14ac:dyDescent="0.25">
      <c r="A403" s="172" t="s">
        <v>20523</v>
      </c>
      <c r="B403" t="s">
        <v>20524</v>
      </c>
      <c r="C403" t="s">
        <v>207</v>
      </c>
      <c r="D403" s="20" t="s">
        <v>1000</v>
      </c>
      <c r="E403" s="26">
        <v>41091</v>
      </c>
      <c r="N403">
        <v>0</v>
      </c>
      <c r="P403">
        <v>0</v>
      </c>
      <c r="Q403">
        <v>0</v>
      </c>
      <c r="R403" t="e">
        <v>#DIV/0!</v>
      </c>
      <c r="S403">
        <v>0</v>
      </c>
    </row>
    <row r="404" spans="1:20" x14ac:dyDescent="0.25">
      <c r="A404" s="172" t="s">
        <v>20702</v>
      </c>
      <c r="B404" t="s">
        <v>20703</v>
      </c>
      <c r="C404" t="s">
        <v>894</v>
      </c>
      <c r="D404" s="20" t="s">
        <v>1002</v>
      </c>
      <c r="E404" s="26">
        <v>41091</v>
      </c>
      <c r="R404" t="e">
        <v>#DIV/0!</v>
      </c>
    </row>
    <row r="405" spans="1:20" x14ac:dyDescent="0.25">
      <c r="A405" s="172" t="s">
        <v>20767</v>
      </c>
      <c r="B405" t="s">
        <v>20768</v>
      </c>
      <c r="C405" t="s">
        <v>210</v>
      </c>
      <c r="D405" s="20" t="s">
        <v>1002</v>
      </c>
      <c r="E405" s="26">
        <v>41091</v>
      </c>
    </row>
    <row r="406" spans="1:20" x14ac:dyDescent="0.25">
      <c r="A406" s="172" t="s">
        <v>20944</v>
      </c>
      <c r="B406" t="s">
        <v>20945</v>
      </c>
      <c r="C406" t="s">
        <v>208</v>
      </c>
      <c r="D406" s="20" t="s">
        <v>1002</v>
      </c>
      <c r="E406" s="26">
        <v>41091</v>
      </c>
      <c r="R406" t="e">
        <v>#DIV/0!</v>
      </c>
      <c r="T406">
        <v>0</v>
      </c>
    </row>
    <row r="407" spans="1:20" x14ac:dyDescent="0.25">
      <c r="A407" s="172" t="s">
        <v>21199</v>
      </c>
      <c r="B407" t="s">
        <v>21200</v>
      </c>
      <c r="C407" t="s">
        <v>213</v>
      </c>
      <c r="D407" s="20" t="s">
        <v>1002</v>
      </c>
      <c r="E407" s="26">
        <v>41091</v>
      </c>
    </row>
    <row r="408" spans="1:20" x14ac:dyDescent="0.25">
      <c r="A408" s="172" t="s">
        <v>21376</v>
      </c>
      <c r="B408" t="s">
        <v>21377</v>
      </c>
      <c r="C408" t="s">
        <v>8154</v>
      </c>
      <c r="D408" s="20" t="s">
        <v>1002</v>
      </c>
      <c r="E408" s="26">
        <v>41091</v>
      </c>
    </row>
    <row r="409" spans="1:20" x14ac:dyDescent="0.25">
      <c r="A409" s="172"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2" t="s">
        <v>21650</v>
      </c>
      <c r="B410" t="s">
        <v>21651</v>
      </c>
      <c r="C410" t="s">
        <v>217</v>
      </c>
      <c r="D410" s="20" t="s">
        <v>1000</v>
      </c>
      <c r="E410" s="26">
        <v>41091</v>
      </c>
      <c r="R410" t="e">
        <v>#DIV/0!</v>
      </c>
    </row>
    <row r="411" spans="1:20" x14ac:dyDescent="0.25">
      <c r="A411" s="172" t="s">
        <v>21829</v>
      </c>
      <c r="B411" t="s">
        <v>21830</v>
      </c>
      <c r="C411" t="s">
        <v>895</v>
      </c>
      <c r="D411" s="20" t="s">
        <v>1002</v>
      </c>
      <c r="E411" s="26">
        <v>41091</v>
      </c>
    </row>
    <row r="412" spans="1:20" x14ac:dyDescent="0.25">
      <c r="A412" s="172" t="s">
        <v>21894</v>
      </c>
      <c r="B412" t="s">
        <v>21895</v>
      </c>
      <c r="C412" t="s">
        <v>218</v>
      </c>
      <c r="D412" s="20" t="s">
        <v>1002</v>
      </c>
      <c r="E412" s="26">
        <v>41091</v>
      </c>
      <c r="R412" t="e">
        <v>#DIV/0!</v>
      </c>
    </row>
    <row r="413" spans="1:20" x14ac:dyDescent="0.25">
      <c r="A413" s="172" t="s">
        <v>22071</v>
      </c>
      <c r="B413" t="s">
        <v>22072</v>
      </c>
      <c r="C413" t="s">
        <v>219</v>
      </c>
      <c r="D413" s="20" t="s">
        <v>1002</v>
      </c>
      <c r="E413" s="26">
        <v>41091</v>
      </c>
    </row>
    <row r="414" spans="1:20" x14ac:dyDescent="0.25">
      <c r="A414" s="172" t="s">
        <v>11473</v>
      </c>
      <c r="B414" t="s">
        <v>11474</v>
      </c>
      <c r="C414" t="s">
        <v>198</v>
      </c>
      <c r="D414" s="20" t="s">
        <v>1002</v>
      </c>
      <c r="E414" s="26">
        <v>41122</v>
      </c>
      <c r="F414">
        <v>1</v>
      </c>
      <c r="G414">
        <v>2.5</v>
      </c>
      <c r="H414">
        <v>0.4</v>
      </c>
      <c r="I414">
        <v>2</v>
      </c>
      <c r="K414" t="e">
        <v>#DIV/0!</v>
      </c>
      <c r="L414">
        <v>14.5</v>
      </c>
      <c r="M414">
        <v>0</v>
      </c>
      <c r="R414" t="e">
        <v>#DIV/0!</v>
      </c>
    </row>
    <row r="415" spans="1:20" x14ac:dyDescent="0.25">
      <c r="A415" s="172"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2"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2"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2"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2"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2"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2"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2"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2"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2"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2"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2" t="s">
        <v>11385</v>
      </c>
      <c r="B426" t="s">
        <v>11386</v>
      </c>
      <c r="C426" t="s">
        <v>201</v>
      </c>
      <c r="D426" s="20" t="s">
        <v>1000</v>
      </c>
      <c r="E426" s="26">
        <v>41122</v>
      </c>
      <c r="H426" t="e">
        <v>#DIV/0!</v>
      </c>
      <c r="I426">
        <v>2</v>
      </c>
      <c r="L426">
        <v>0</v>
      </c>
      <c r="M426" t="e">
        <v>#DIV/0!</v>
      </c>
      <c r="R426" t="e">
        <v>#DIV/0!</v>
      </c>
    </row>
    <row r="427" spans="1:19" x14ac:dyDescent="0.25">
      <c r="A427" s="172" t="s">
        <v>12182</v>
      </c>
      <c r="B427" t="s">
        <v>12183</v>
      </c>
      <c r="C427" s="20" t="s">
        <v>200</v>
      </c>
      <c r="D427" s="20" t="s">
        <v>1000</v>
      </c>
      <c r="E427" s="26">
        <v>41122</v>
      </c>
      <c r="F427">
        <v>6</v>
      </c>
      <c r="G427">
        <v>4</v>
      </c>
      <c r="H427">
        <v>1.5</v>
      </c>
      <c r="K427" t="e">
        <v>#DIV/0!</v>
      </c>
      <c r="L427">
        <v>20</v>
      </c>
      <c r="M427">
        <v>0</v>
      </c>
      <c r="R427" t="e">
        <v>#DIV/0!</v>
      </c>
    </row>
    <row r="428" spans="1:19" x14ac:dyDescent="0.25">
      <c r="A428" s="172" t="s">
        <v>12467</v>
      </c>
      <c r="B428" t="s">
        <v>12468</v>
      </c>
      <c r="C428" s="20" t="s">
        <v>202</v>
      </c>
      <c r="D428" s="20" t="s">
        <v>1000</v>
      </c>
      <c r="E428" s="26">
        <v>41122</v>
      </c>
      <c r="H428" t="e">
        <v>#DIV/0!</v>
      </c>
      <c r="M428" t="e">
        <v>#DIV/0!</v>
      </c>
      <c r="R428" t="e">
        <v>#DIV/0!</v>
      </c>
    </row>
    <row r="429" spans="1:19" x14ac:dyDescent="0.25">
      <c r="A429" s="172" t="s">
        <v>11004</v>
      </c>
      <c r="B429" t="s">
        <v>11005</v>
      </c>
      <c r="C429" t="s">
        <v>228</v>
      </c>
      <c r="D429" s="20" t="s">
        <v>1000</v>
      </c>
      <c r="E429" s="26">
        <v>41122</v>
      </c>
      <c r="H429" t="e">
        <v>#DIV/0!</v>
      </c>
      <c r="K429" t="e">
        <v>#DIV/0!</v>
      </c>
      <c r="M429" t="e">
        <v>#DIV/0!</v>
      </c>
      <c r="R429" t="e">
        <v>#DIV/0!</v>
      </c>
    </row>
    <row r="430" spans="1:19" x14ac:dyDescent="0.25">
      <c r="A430" s="172" t="s">
        <v>10829</v>
      </c>
      <c r="B430" t="s">
        <v>10830</v>
      </c>
      <c r="C430" t="s">
        <v>227</v>
      </c>
      <c r="D430" s="20" t="s">
        <v>1002</v>
      </c>
      <c r="E430" s="26">
        <v>41122</v>
      </c>
      <c r="H430" t="e">
        <v>#DIV/0!</v>
      </c>
      <c r="K430" t="e">
        <v>#DIV/0!</v>
      </c>
      <c r="M430" t="e">
        <v>#DIV/0!</v>
      </c>
      <c r="R430" t="e">
        <v>#DIV/0!</v>
      </c>
    </row>
    <row r="431" spans="1:19" x14ac:dyDescent="0.25">
      <c r="A431" s="172"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2" t="s">
        <v>10479</v>
      </c>
      <c r="B432" t="s">
        <v>10480</v>
      </c>
      <c r="C432" t="s">
        <v>205</v>
      </c>
      <c r="D432" s="20" t="s">
        <v>1000</v>
      </c>
      <c r="E432" s="26">
        <v>41122</v>
      </c>
    </row>
    <row r="433" spans="1:20" x14ac:dyDescent="0.25">
      <c r="A433" s="172" t="s">
        <v>10303</v>
      </c>
      <c r="B433" t="s">
        <v>10304</v>
      </c>
      <c r="C433" t="s">
        <v>204</v>
      </c>
      <c r="D433" s="20" t="s">
        <v>1000</v>
      </c>
      <c r="E433" s="26">
        <v>41122</v>
      </c>
      <c r="F433">
        <v>6</v>
      </c>
      <c r="G433">
        <v>4</v>
      </c>
      <c r="H433">
        <v>1.5</v>
      </c>
      <c r="K433" t="e">
        <v>#DIV/0!</v>
      </c>
      <c r="L433">
        <v>27.5</v>
      </c>
      <c r="M433">
        <v>0</v>
      </c>
      <c r="R433" t="e">
        <v>#DIV/0!</v>
      </c>
    </row>
    <row r="434" spans="1:20" x14ac:dyDescent="0.25">
      <c r="A434" s="172" t="s">
        <v>10238</v>
      </c>
      <c r="B434" t="s">
        <v>10239</v>
      </c>
      <c r="C434" t="s">
        <v>206</v>
      </c>
      <c r="D434" s="20" t="s">
        <v>1000</v>
      </c>
      <c r="E434" s="26">
        <v>41122</v>
      </c>
    </row>
    <row r="435" spans="1:20" x14ac:dyDescent="0.25">
      <c r="A435" s="172" t="s">
        <v>9807</v>
      </c>
      <c r="B435" t="s">
        <v>9808</v>
      </c>
      <c r="C435" t="s">
        <v>223</v>
      </c>
      <c r="D435" s="20" t="s">
        <v>1002</v>
      </c>
      <c r="E435" s="26">
        <v>41122</v>
      </c>
      <c r="R435" t="e">
        <v>#DIV/0!</v>
      </c>
      <c r="T435">
        <v>0.85019999999999996</v>
      </c>
    </row>
    <row r="436" spans="1:20" x14ac:dyDescent="0.25">
      <c r="A436" s="172" t="s">
        <v>9632</v>
      </c>
      <c r="B436" t="s">
        <v>9633</v>
      </c>
      <c r="C436" s="20" t="s">
        <v>224</v>
      </c>
      <c r="D436" s="20" t="s">
        <v>1000</v>
      </c>
      <c r="E436" s="26">
        <v>41122</v>
      </c>
      <c r="R436" t="e">
        <v>#DIV/0!</v>
      </c>
      <c r="T436">
        <v>0.84399999999999997</v>
      </c>
    </row>
    <row r="437" spans="1:20" x14ac:dyDescent="0.25">
      <c r="A437" s="172" t="s">
        <v>9241</v>
      </c>
      <c r="B437" t="s">
        <v>9242</v>
      </c>
      <c r="C437" s="20" t="s">
        <v>211</v>
      </c>
      <c r="D437" s="20" t="s">
        <v>1000</v>
      </c>
      <c r="E437" s="26">
        <v>41122</v>
      </c>
      <c r="T437">
        <v>0.96399999999999997</v>
      </c>
    </row>
    <row r="438" spans="1:20" x14ac:dyDescent="0.25">
      <c r="A438" s="172"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2" t="s">
        <v>9001</v>
      </c>
      <c r="B439" t="s">
        <v>9002</v>
      </c>
      <c r="C439" t="s">
        <v>894</v>
      </c>
      <c r="D439" s="20" t="s">
        <v>1000</v>
      </c>
      <c r="E439" s="26">
        <v>41122</v>
      </c>
      <c r="H439" t="e">
        <v>#DIV/0!</v>
      </c>
      <c r="K439" t="e">
        <v>#DIV/0!</v>
      </c>
      <c r="M439" t="e">
        <v>#DIV/0!</v>
      </c>
      <c r="R439" t="e">
        <v>#DIV/0!</v>
      </c>
    </row>
    <row r="440" spans="1:20" x14ac:dyDescent="0.25">
      <c r="A440" s="172" t="s">
        <v>8826</v>
      </c>
      <c r="B440" t="s">
        <v>8827</v>
      </c>
      <c r="C440" t="s">
        <v>210</v>
      </c>
      <c r="D440" s="20" t="s">
        <v>1000</v>
      </c>
      <c r="E440" s="26">
        <v>41122</v>
      </c>
      <c r="T440">
        <v>0</v>
      </c>
    </row>
    <row r="441" spans="1:20" x14ac:dyDescent="0.25">
      <c r="A441" s="172"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2" t="s">
        <v>8402</v>
      </c>
      <c r="B442" t="s">
        <v>8403</v>
      </c>
      <c r="C442" t="s">
        <v>213</v>
      </c>
      <c r="D442" s="20" t="s">
        <v>1000</v>
      </c>
      <c r="E442" s="26">
        <v>41122</v>
      </c>
      <c r="H442" t="e">
        <v>#DIV/0!</v>
      </c>
      <c r="K442" t="e">
        <v>#DIV/0!</v>
      </c>
      <c r="M442" t="e">
        <v>#DIV/0!</v>
      </c>
      <c r="R442" t="e">
        <v>#DIV/0!</v>
      </c>
      <c r="T442">
        <v>0</v>
      </c>
    </row>
    <row r="443" spans="1:20" x14ac:dyDescent="0.25">
      <c r="A443" s="172"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2"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2" t="s">
        <v>7926</v>
      </c>
      <c r="B445" t="s">
        <v>7927</v>
      </c>
      <c r="C445" t="s">
        <v>225</v>
      </c>
      <c r="D445" s="20" t="s">
        <v>1002</v>
      </c>
      <c r="E445" s="26">
        <v>41122</v>
      </c>
      <c r="R445" t="e">
        <v>#DIV/0!</v>
      </c>
      <c r="T445">
        <v>0</v>
      </c>
    </row>
    <row r="446" spans="1:20" x14ac:dyDescent="0.25">
      <c r="A446" s="172" t="s">
        <v>7725</v>
      </c>
      <c r="B446" t="s">
        <v>7726</v>
      </c>
      <c r="C446" t="s">
        <v>226</v>
      </c>
      <c r="D446" s="20" t="s">
        <v>1000</v>
      </c>
      <c r="E446" s="26">
        <v>41122</v>
      </c>
      <c r="R446" t="e">
        <v>#DIV/0!</v>
      </c>
      <c r="T446">
        <v>0</v>
      </c>
    </row>
    <row r="447" spans="1:20" x14ac:dyDescent="0.25">
      <c r="A447" s="172" t="s">
        <v>7538</v>
      </c>
      <c r="B447" t="s">
        <v>7539</v>
      </c>
      <c r="C447" t="s">
        <v>901</v>
      </c>
      <c r="D447" s="20" t="s">
        <v>1000</v>
      </c>
      <c r="E447" s="26">
        <v>41122</v>
      </c>
      <c r="P447">
        <v>0</v>
      </c>
      <c r="Q447">
        <v>2</v>
      </c>
      <c r="R447">
        <v>0</v>
      </c>
      <c r="T447">
        <v>0</v>
      </c>
    </row>
    <row r="448" spans="1:20" x14ac:dyDescent="0.25">
      <c r="A448" s="172" t="s">
        <v>7191</v>
      </c>
      <c r="B448" t="s">
        <v>7192</v>
      </c>
      <c r="C448" t="s">
        <v>1052</v>
      </c>
      <c r="D448" s="20" t="s">
        <v>1000</v>
      </c>
      <c r="E448" s="26">
        <v>41122</v>
      </c>
      <c r="P448">
        <v>0</v>
      </c>
      <c r="Q448">
        <v>2</v>
      </c>
      <c r="R448">
        <v>0</v>
      </c>
      <c r="T448">
        <v>0.90400000000000003</v>
      </c>
    </row>
    <row r="449" spans="1:20" x14ac:dyDescent="0.25">
      <c r="A449" s="172" t="s">
        <v>6986</v>
      </c>
      <c r="B449" t="s">
        <v>6987</v>
      </c>
      <c r="C449" t="s">
        <v>232</v>
      </c>
      <c r="D449" s="20" t="s">
        <v>1002</v>
      </c>
      <c r="E449" s="26">
        <v>41122</v>
      </c>
      <c r="R449" t="e">
        <v>#DIV/0!</v>
      </c>
      <c r="T449">
        <v>0</v>
      </c>
    </row>
    <row r="450" spans="1:20" x14ac:dyDescent="0.25">
      <c r="A450" s="172" t="s">
        <v>6795</v>
      </c>
      <c r="B450" t="s">
        <v>6796</v>
      </c>
      <c r="C450" t="s">
        <v>231</v>
      </c>
      <c r="D450" s="20" t="s">
        <v>1000</v>
      </c>
      <c r="E450" s="26">
        <v>41122</v>
      </c>
      <c r="R450" t="e">
        <v>#DIV/0!</v>
      </c>
    </row>
    <row r="451" spans="1:20" x14ac:dyDescent="0.25">
      <c r="A451" s="172" t="s">
        <v>6620</v>
      </c>
      <c r="B451" t="s">
        <v>6621</v>
      </c>
      <c r="C451" s="20" t="s">
        <v>317</v>
      </c>
      <c r="D451" s="20" t="s">
        <v>1002</v>
      </c>
      <c r="E451" s="26">
        <v>41122</v>
      </c>
      <c r="F451">
        <v>3</v>
      </c>
      <c r="G451">
        <v>3</v>
      </c>
      <c r="H451">
        <v>1</v>
      </c>
      <c r="K451" t="e">
        <v>#DIV/0!</v>
      </c>
      <c r="M451" t="e">
        <v>#DIV/0!</v>
      </c>
      <c r="R451" t="e">
        <v>#DIV/0!</v>
      </c>
    </row>
    <row r="452" spans="1:20" x14ac:dyDescent="0.25">
      <c r="A452" s="172" t="s">
        <v>6445</v>
      </c>
      <c r="B452" t="s">
        <v>6446</v>
      </c>
      <c r="C452" t="s">
        <v>316</v>
      </c>
      <c r="D452" s="20" t="s">
        <v>1000</v>
      </c>
      <c r="E452" s="26">
        <v>41122</v>
      </c>
      <c r="F452">
        <v>3</v>
      </c>
      <c r="G452">
        <v>3</v>
      </c>
      <c r="H452">
        <v>1</v>
      </c>
      <c r="K452" t="e">
        <v>#DIV/0!</v>
      </c>
      <c r="M452" t="e">
        <v>#DIV/0!</v>
      </c>
      <c r="R452" t="e">
        <v>#DIV/0!</v>
      </c>
    </row>
    <row r="453" spans="1:20" x14ac:dyDescent="0.25">
      <c r="A453" s="172" t="s">
        <v>6196</v>
      </c>
      <c r="B453" t="s">
        <v>6197</v>
      </c>
      <c r="C453" s="20" t="s">
        <v>214</v>
      </c>
      <c r="D453" s="20" t="s">
        <v>1002</v>
      </c>
      <c r="E453" s="26">
        <v>41122</v>
      </c>
    </row>
    <row r="454" spans="1:20" x14ac:dyDescent="0.25">
      <c r="A454" s="172" t="s">
        <v>6021</v>
      </c>
      <c r="B454" t="s">
        <v>6022</v>
      </c>
      <c r="C454" t="s">
        <v>215</v>
      </c>
      <c r="D454" s="20" t="s">
        <v>1000</v>
      </c>
      <c r="E454" s="26">
        <v>41122</v>
      </c>
    </row>
    <row r="455" spans="1:20" x14ac:dyDescent="0.25">
      <c r="A455" s="172" t="s">
        <v>5846</v>
      </c>
      <c r="B455" t="s">
        <v>5847</v>
      </c>
      <c r="C455" t="s">
        <v>216</v>
      </c>
      <c r="D455" s="20" t="s">
        <v>1000</v>
      </c>
      <c r="E455" s="26">
        <v>41122</v>
      </c>
      <c r="T455">
        <v>0</v>
      </c>
    </row>
    <row r="456" spans="1:20" x14ac:dyDescent="0.25">
      <c r="A456" s="172"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2" t="s">
        <v>5602</v>
      </c>
      <c r="B457" t="s">
        <v>5603</v>
      </c>
      <c r="C457" s="20" t="s">
        <v>1047</v>
      </c>
      <c r="D457" s="20" t="s">
        <v>1000</v>
      </c>
      <c r="E457" s="26">
        <v>41122</v>
      </c>
      <c r="H457" t="e">
        <v>#DIV/0!</v>
      </c>
      <c r="K457" t="e">
        <v>#DIV/0!</v>
      </c>
      <c r="M457" t="e">
        <v>#DIV/0!</v>
      </c>
      <c r="R457" t="e">
        <v>#DIV/0!</v>
      </c>
    </row>
    <row r="458" spans="1:20" x14ac:dyDescent="0.25">
      <c r="A458" s="172"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2" t="s">
        <v>4978</v>
      </c>
      <c r="B459" t="s">
        <v>4979</v>
      </c>
      <c r="C459" t="s">
        <v>229</v>
      </c>
      <c r="D459" s="20" t="s">
        <v>1000</v>
      </c>
      <c r="E459" s="26">
        <v>41122</v>
      </c>
      <c r="H459" t="e">
        <v>#DIV/0!</v>
      </c>
      <c r="K459" t="e">
        <v>#DIV/0!</v>
      </c>
      <c r="M459" t="e">
        <v>#DIV/0!</v>
      </c>
      <c r="R459" t="e">
        <v>#DIV/0!</v>
      </c>
    </row>
    <row r="460" spans="1:20" x14ac:dyDescent="0.25">
      <c r="A460" s="172" t="s">
        <v>4803</v>
      </c>
      <c r="B460" t="s">
        <v>4804</v>
      </c>
      <c r="C460" t="s">
        <v>230</v>
      </c>
      <c r="D460" s="20" t="s">
        <v>1002</v>
      </c>
      <c r="E460" s="26">
        <v>41122</v>
      </c>
      <c r="H460" t="e">
        <v>#DIV/0!</v>
      </c>
      <c r="K460" t="e">
        <v>#DIV/0!</v>
      </c>
      <c r="M460" t="e">
        <v>#DIV/0!</v>
      </c>
      <c r="R460" t="e">
        <v>#DIV/0!</v>
      </c>
    </row>
    <row r="461" spans="1:20" x14ac:dyDescent="0.25">
      <c r="A461" s="172" t="s">
        <v>4628</v>
      </c>
      <c r="B461" t="s">
        <v>4629</v>
      </c>
      <c r="C461" t="s">
        <v>234</v>
      </c>
      <c r="D461" s="20" t="s">
        <v>1002</v>
      </c>
      <c r="E461" s="26">
        <v>41122</v>
      </c>
      <c r="R461" t="e">
        <v>#DIV/0!</v>
      </c>
    </row>
    <row r="462" spans="1:20" x14ac:dyDescent="0.25">
      <c r="A462" s="172" t="s">
        <v>4453</v>
      </c>
      <c r="B462" t="s">
        <v>4454</v>
      </c>
      <c r="C462" t="s">
        <v>233</v>
      </c>
      <c r="D462" s="20" t="s">
        <v>1000</v>
      </c>
      <c r="E462" s="26">
        <v>41122</v>
      </c>
      <c r="R462" t="e">
        <v>#DIV/0!</v>
      </c>
      <c r="T462">
        <v>0</v>
      </c>
    </row>
    <row r="463" spans="1:20" x14ac:dyDescent="0.25">
      <c r="A463" s="172" t="s">
        <v>4278</v>
      </c>
      <c r="B463" t="s">
        <v>4279</v>
      </c>
      <c r="C463" t="s">
        <v>217</v>
      </c>
      <c r="D463" s="20" t="s">
        <v>1002</v>
      </c>
      <c r="E463" s="26">
        <v>41122</v>
      </c>
      <c r="F463">
        <v>1</v>
      </c>
      <c r="G463">
        <v>1</v>
      </c>
      <c r="H463">
        <v>1</v>
      </c>
      <c r="I463">
        <v>0</v>
      </c>
      <c r="L463">
        <v>0</v>
      </c>
      <c r="M463" t="e">
        <v>#DIV/0!</v>
      </c>
      <c r="R463" t="e">
        <v>#DIV/0!</v>
      </c>
    </row>
    <row r="464" spans="1:20" x14ac:dyDescent="0.25">
      <c r="A464" s="172" t="s">
        <v>4213</v>
      </c>
      <c r="B464" t="s">
        <v>4214</v>
      </c>
      <c r="C464" t="s">
        <v>895</v>
      </c>
      <c r="D464" s="20" t="s">
        <v>1000</v>
      </c>
      <c r="E464" s="26">
        <v>41122</v>
      </c>
      <c r="H464" t="e">
        <v>#DIV/0!</v>
      </c>
      <c r="K464" t="e">
        <v>#DIV/0!</v>
      </c>
      <c r="M464" t="e">
        <v>#DIV/0!</v>
      </c>
      <c r="R464" t="e">
        <v>#DIV/0!</v>
      </c>
    </row>
    <row r="465" spans="1:19" x14ac:dyDescent="0.25">
      <c r="A465" s="172" t="s">
        <v>4038</v>
      </c>
      <c r="B465" t="s">
        <v>4039</v>
      </c>
      <c r="C465" t="s">
        <v>218</v>
      </c>
      <c r="D465" s="20" t="s">
        <v>1000</v>
      </c>
      <c r="E465" s="26">
        <v>41122</v>
      </c>
      <c r="F465">
        <v>1</v>
      </c>
      <c r="G465">
        <v>1</v>
      </c>
      <c r="H465">
        <v>1</v>
      </c>
      <c r="K465" t="e">
        <v>#DIV/0!</v>
      </c>
      <c r="M465" t="e">
        <v>#DIV/0!</v>
      </c>
      <c r="R465" t="e">
        <v>#DIV/0!</v>
      </c>
    </row>
    <row r="466" spans="1:19" x14ac:dyDescent="0.25">
      <c r="A466" s="172" t="s">
        <v>3863</v>
      </c>
      <c r="B466" t="s">
        <v>3864</v>
      </c>
      <c r="C466" t="s">
        <v>219</v>
      </c>
      <c r="D466" s="20" t="s">
        <v>1000</v>
      </c>
      <c r="E466" s="26">
        <v>41122</v>
      </c>
      <c r="H466" t="e">
        <v>#DIV/0!</v>
      </c>
      <c r="K466" t="e">
        <v>#DIV/0!</v>
      </c>
      <c r="M466" t="e">
        <v>#DIV/0!</v>
      </c>
      <c r="R466" t="e">
        <v>#DIV/0!</v>
      </c>
    </row>
    <row r="467" spans="1:19" x14ac:dyDescent="0.25">
      <c r="A467" s="172"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2"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2" t="s">
        <v>3146</v>
      </c>
      <c r="B469" t="s">
        <v>3147</v>
      </c>
      <c r="C469" t="s">
        <v>222</v>
      </c>
      <c r="D469" s="20" t="s">
        <v>1000</v>
      </c>
      <c r="E469" s="26">
        <v>41122</v>
      </c>
      <c r="F469">
        <v>0.5</v>
      </c>
      <c r="G469">
        <v>5</v>
      </c>
      <c r="H469">
        <v>0.1</v>
      </c>
      <c r="I469">
        <v>2</v>
      </c>
      <c r="L469">
        <v>9</v>
      </c>
      <c r="M469">
        <v>0</v>
      </c>
    </row>
    <row r="470" spans="1:19" x14ac:dyDescent="0.25">
      <c r="A470" s="172"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2"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2"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2"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2"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2"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2"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2"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2" t="s">
        <v>14743</v>
      </c>
      <c r="B478" t="s">
        <v>14744</v>
      </c>
      <c r="C478" t="s">
        <v>201</v>
      </c>
      <c r="D478" s="20" t="s">
        <v>1002</v>
      </c>
      <c r="E478" s="26">
        <v>41122</v>
      </c>
      <c r="H478" t="e">
        <v>#DIV/0!</v>
      </c>
      <c r="I478">
        <v>2</v>
      </c>
      <c r="L478">
        <v>0</v>
      </c>
      <c r="M478" t="e">
        <v>#DIV/0!</v>
      </c>
      <c r="R478" t="e">
        <v>#DIV/0!</v>
      </c>
    </row>
    <row r="479" spans="1:19" x14ac:dyDescent="0.25">
      <c r="A479" s="172" t="s">
        <v>14834</v>
      </c>
      <c r="B479" t="s">
        <v>14835</v>
      </c>
      <c r="C479" t="s">
        <v>200</v>
      </c>
      <c r="D479" s="20" t="s">
        <v>1002</v>
      </c>
      <c r="E479" s="26">
        <v>41122</v>
      </c>
      <c r="F479">
        <v>6</v>
      </c>
      <c r="G479">
        <v>4</v>
      </c>
      <c r="H479">
        <v>1.5</v>
      </c>
      <c r="K479" t="e">
        <v>#DIV/0!</v>
      </c>
      <c r="L479">
        <v>20</v>
      </c>
      <c r="M479">
        <v>0</v>
      </c>
      <c r="R479" t="e">
        <v>#DIV/0!</v>
      </c>
    </row>
    <row r="480" spans="1:19" x14ac:dyDescent="0.25">
      <c r="A480" s="172" t="s">
        <v>15011</v>
      </c>
      <c r="B480" t="s">
        <v>15012</v>
      </c>
      <c r="C480" s="20" t="s">
        <v>202</v>
      </c>
      <c r="D480" s="20" t="s">
        <v>1002</v>
      </c>
      <c r="E480" s="26">
        <v>41122</v>
      </c>
      <c r="H480" t="e">
        <v>#DIV/0!</v>
      </c>
      <c r="M480" t="e">
        <v>#DIV/0!</v>
      </c>
      <c r="R480" t="e">
        <v>#DIV/0!</v>
      </c>
    </row>
    <row r="481" spans="1:20" x14ac:dyDescent="0.25">
      <c r="A481" s="172" t="s">
        <v>15554</v>
      </c>
      <c r="B481" t="s">
        <v>15555</v>
      </c>
      <c r="C481" t="s">
        <v>228</v>
      </c>
      <c r="D481" s="20" t="s">
        <v>1002</v>
      </c>
      <c r="E481" s="26">
        <v>41122</v>
      </c>
      <c r="H481" t="e">
        <v>#DIV/0!</v>
      </c>
      <c r="K481" t="e">
        <v>#DIV/0!</v>
      </c>
      <c r="M481" t="e">
        <v>#DIV/0!</v>
      </c>
      <c r="R481" t="e">
        <v>#DIV/0!</v>
      </c>
    </row>
    <row r="482" spans="1:20" x14ac:dyDescent="0.25">
      <c r="A482" s="172" t="s">
        <v>15715</v>
      </c>
      <c r="B482" t="s">
        <v>15716</v>
      </c>
      <c r="C482" t="s">
        <v>227</v>
      </c>
      <c r="D482" s="20" t="s">
        <v>1000</v>
      </c>
      <c r="E482" s="26">
        <v>41122</v>
      </c>
      <c r="H482" t="e">
        <v>#DIV/0!</v>
      </c>
      <c r="K482" t="e">
        <v>#DIV/0!</v>
      </c>
      <c r="M482" t="e">
        <v>#DIV/0!</v>
      </c>
      <c r="R482" t="e">
        <v>#DIV/0!</v>
      </c>
    </row>
    <row r="483" spans="1:20" x14ac:dyDescent="0.25">
      <c r="A483" s="172"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2" t="s">
        <v>16071</v>
      </c>
      <c r="B484" t="s">
        <v>16072</v>
      </c>
      <c r="C484" s="20" t="s">
        <v>205</v>
      </c>
      <c r="D484" s="20" t="s">
        <v>1002</v>
      </c>
      <c r="E484" s="26">
        <v>41122</v>
      </c>
    </row>
    <row r="485" spans="1:20" x14ac:dyDescent="0.25">
      <c r="A485" s="172" t="s">
        <v>16248</v>
      </c>
      <c r="B485" t="s">
        <v>16249</v>
      </c>
      <c r="C485" t="s">
        <v>204</v>
      </c>
      <c r="D485" s="20" t="s">
        <v>1002</v>
      </c>
      <c r="E485" s="26">
        <v>41122</v>
      </c>
      <c r="F485">
        <v>6</v>
      </c>
      <c r="G485">
        <v>4</v>
      </c>
      <c r="H485">
        <v>1.5</v>
      </c>
      <c r="K485" t="e">
        <v>#DIV/0!</v>
      </c>
      <c r="L485">
        <v>27.5</v>
      </c>
      <c r="M485">
        <v>0</v>
      </c>
      <c r="R485" t="e">
        <v>#DIV/0!</v>
      </c>
    </row>
    <row r="486" spans="1:20" x14ac:dyDescent="0.25">
      <c r="A486" s="172" t="s">
        <v>16425</v>
      </c>
      <c r="B486" t="s">
        <v>16426</v>
      </c>
      <c r="C486" t="s">
        <v>206</v>
      </c>
      <c r="D486" s="20" t="s">
        <v>1002</v>
      </c>
      <c r="E486" s="26">
        <v>41122</v>
      </c>
    </row>
    <row r="487" spans="1:20" x14ac:dyDescent="0.25">
      <c r="A487" s="172" t="s">
        <v>16566</v>
      </c>
      <c r="B487" t="s">
        <v>16567</v>
      </c>
      <c r="C487" t="s">
        <v>223</v>
      </c>
      <c r="D487" s="20" t="s">
        <v>1000</v>
      </c>
      <c r="E487" s="26">
        <v>41122</v>
      </c>
      <c r="R487" t="e">
        <v>#DIV/0!</v>
      </c>
    </row>
    <row r="488" spans="1:20" x14ac:dyDescent="0.25">
      <c r="A488" s="172" t="s">
        <v>16745</v>
      </c>
      <c r="B488" t="s">
        <v>16746</v>
      </c>
      <c r="C488" t="s">
        <v>224</v>
      </c>
      <c r="D488" s="20" t="s">
        <v>1002</v>
      </c>
      <c r="E488" s="26">
        <v>41122</v>
      </c>
      <c r="R488" t="e">
        <v>#DIV/0!</v>
      </c>
    </row>
    <row r="489" spans="1:20" x14ac:dyDescent="0.25">
      <c r="A489" s="172" t="s">
        <v>17182</v>
      </c>
      <c r="B489" t="s">
        <v>17183</v>
      </c>
      <c r="C489" t="s">
        <v>225</v>
      </c>
      <c r="D489" s="20" t="s">
        <v>1000</v>
      </c>
      <c r="E489" s="26">
        <v>41122</v>
      </c>
      <c r="R489" t="e">
        <v>#DIV/0!</v>
      </c>
    </row>
    <row r="490" spans="1:20" x14ac:dyDescent="0.25">
      <c r="A490" s="172" t="s">
        <v>17389</v>
      </c>
      <c r="B490" t="s">
        <v>17390</v>
      </c>
      <c r="C490" t="s">
        <v>226</v>
      </c>
      <c r="D490" s="20" t="s">
        <v>1002</v>
      </c>
      <c r="E490" s="26">
        <v>41122</v>
      </c>
      <c r="R490" t="e">
        <v>#DIV/0!</v>
      </c>
    </row>
    <row r="491" spans="1:20" x14ac:dyDescent="0.25">
      <c r="A491" s="172" t="s">
        <v>17566</v>
      </c>
      <c r="B491" t="s">
        <v>17567</v>
      </c>
      <c r="C491" t="s">
        <v>232</v>
      </c>
      <c r="D491" s="20" t="s">
        <v>1000</v>
      </c>
      <c r="E491" s="26">
        <v>41122</v>
      </c>
      <c r="R491" t="e">
        <v>#DIV/0!</v>
      </c>
      <c r="T491">
        <v>0.85019999999999996</v>
      </c>
    </row>
    <row r="492" spans="1:20" x14ac:dyDescent="0.25">
      <c r="A492" s="172" t="s">
        <v>17763</v>
      </c>
      <c r="B492" t="s">
        <v>17764</v>
      </c>
      <c r="C492" s="20" t="s">
        <v>231</v>
      </c>
      <c r="D492" s="20" t="s">
        <v>1002</v>
      </c>
      <c r="E492" s="26">
        <v>41122</v>
      </c>
      <c r="R492" t="e">
        <v>#DIV/0!</v>
      </c>
      <c r="T492">
        <v>0.84399999999999997</v>
      </c>
    </row>
    <row r="493" spans="1:20" x14ac:dyDescent="0.25">
      <c r="A493" s="172"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2" t="s">
        <v>18119</v>
      </c>
      <c r="B494" t="s">
        <v>18120</v>
      </c>
      <c r="C494" s="20" t="s">
        <v>316</v>
      </c>
      <c r="D494" s="20" t="s">
        <v>1002</v>
      </c>
      <c r="E494" s="26">
        <v>41122</v>
      </c>
      <c r="F494">
        <v>3</v>
      </c>
      <c r="G494">
        <v>3</v>
      </c>
      <c r="H494">
        <v>1</v>
      </c>
      <c r="K494" t="e">
        <v>#DIV/0!</v>
      </c>
      <c r="M494" t="e">
        <v>#DIV/0!</v>
      </c>
      <c r="R494" t="e">
        <v>#DIV/0!</v>
      </c>
    </row>
    <row r="495" spans="1:20" x14ac:dyDescent="0.25">
      <c r="A495" s="172" t="s">
        <v>18372</v>
      </c>
      <c r="B495" t="s">
        <v>18373</v>
      </c>
      <c r="C495" t="s">
        <v>214</v>
      </c>
      <c r="D495" s="20" t="s">
        <v>1000</v>
      </c>
      <c r="E495" s="26">
        <v>41122</v>
      </c>
    </row>
    <row r="496" spans="1:20" x14ac:dyDescent="0.25">
      <c r="A496" s="172" t="s">
        <v>18551</v>
      </c>
      <c r="B496" t="s">
        <v>18552</v>
      </c>
      <c r="C496" t="s">
        <v>215</v>
      </c>
      <c r="D496" s="20" t="s">
        <v>1002</v>
      </c>
      <c r="E496" s="26">
        <v>41122</v>
      </c>
      <c r="T496">
        <v>0</v>
      </c>
    </row>
    <row r="497" spans="1:20" x14ac:dyDescent="0.25">
      <c r="A497" s="172" t="s">
        <v>18728</v>
      </c>
      <c r="B497" t="s">
        <v>18729</v>
      </c>
      <c r="C497" t="s">
        <v>216</v>
      </c>
      <c r="D497" s="20" t="s">
        <v>1002</v>
      </c>
      <c r="E497" s="26">
        <v>41122</v>
      </c>
      <c r="T497">
        <v>0</v>
      </c>
    </row>
    <row r="498" spans="1:20" x14ac:dyDescent="0.25">
      <c r="A498" s="172" t="s">
        <v>18905</v>
      </c>
      <c r="B498" t="s">
        <v>18906</v>
      </c>
      <c r="C498" t="s">
        <v>229</v>
      </c>
      <c r="D498" s="20" t="s">
        <v>1002</v>
      </c>
      <c r="E498" s="26">
        <v>41122</v>
      </c>
      <c r="H498" t="e">
        <v>#DIV/0!</v>
      </c>
      <c r="K498" t="e">
        <v>#DIV/0!</v>
      </c>
      <c r="M498" t="e">
        <v>#DIV/0!</v>
      </c>
      <c r="R498" t="e">
        <v>#DIV/0!</v>
      </c>
      <c r="T498">
        <v>0</v>
      </c>
    </row>
    <row r="499" spans="1:20" x14ac:dyDescent="0.25">
      <c r="A499" s="172" t="s">
        <v>19082</v>
      </c>
      <c r="B499" t="s">
        <v>19083</v>
      </c>
      <c r="C499" t="s">
        <v>230</v>
      </c>
      <c r="D499" s="20" t="s">
        <v>1000</v>
      </c>
      <c r="E499" s="26">
        <v>41122</v>
      </c>
      <c r="H499" t="e">
        <v>#DIV/0!</v>
      </c>
      <c r="K499" t="e">
        <v>#DIV/0!</v>
      </c>
      <c r="M499" t="e">
        <v>#DIV/0!</v>
      </c>
      <c r="R499" t="e">
        <v>#DIV/0!</v>
      </c>
      <c r="T499">
        <v>0</v>
      </c>
    </row>
    <row r="500" spans="1:20" x14ac:dyDescent="0.25">
      <c r="A500" s="172" t="s">
        <v>19261</v>
      </c>
      <c r="B500" t="s">
        <v>19262</v>
      </c>
      <c r="C500" t="s">
        <v>234</v>
      </c>
      <c r="D500" s="20" t="s">
        <v>1000</v>
      </c>
      <c r="E500" s="26">
        <v>41122</v>
      </c>
      <c r="R500" t="e">
        <v>#DIV/0!</v>
      </c>
      <c r="T500">
        <v>0</v>
      </c>
    </row>
    <row r="501" spans="1:20" x14ac:dyDescent="0.25">
      <c r="A501" s="172" t="s">
        <v>19440</v>
      </c>
      <c r="B501" t="s">
        <v>19441</v>
      </c>
      <c r="C501" t="s">
        <v>233</v>
      </c>
      <c r="D501" s="20" t="s">
        <v>1002</v>
      </c>
      <c r="E501" s="26">
        <v>41122</v>
      </c>
      <c r="R501" t="e">
        <v>#DIV/0!</v>
      </c>
      <c r="T501">
        <v>0</v>
      </c>
    </row>
    <row r="502" spans="1:20" x14ac:dyDescent="0.25">
      <c r="A502" s="172"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2"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2" t="s">
        <v>20171</v>
      </c>
      <c r="B504" t="s">
        <v>20172</v>
      </c>
      <c r="C504" t="s">
        <v>222</v>
      </c>
      <c r="D504" s="20" t="s">
        <v>1002</v>
      </c>
      <c r="E504" s="26">
        <v>41122</v>
      </c>
      <c r="F504">
        <v>0.5</v>
      </c>
      <c r="G504">
        <v>5</v>
      </c>
      <c r="H504">
        <v>0.1</v>
      </c>
      <c r="I504">
        <v>2</v>
      </c>
      <c r="L504">
        <v>9</v>
      </c>
      <c r="M504">
        <v>0</v>
      </c>
      <c r="T504" t="e">
        <v>#DIV/0!</v>
      </c>
    </row>
    <row r="505" spans="1:20" x14ac:dyDescent="0.25">
      <c r="A505" s="172" t="s">
        <v>20348</v>
      </c>
      <c r="B505" t="s">
        <v>20349</v>
      </c>
      <c r="C505" t="s">
        <v>211</v>
      </c>
      <c r="D505" s="20" t="s">
        <v>1002</v>
      </c>
      <c r="E505" s="26">
        <v>41122</v>
      </c>
      <c r="T505">
        <v>0</v>
      </c>
    </row>
    <row r="506" spans="1:20" x14ac:dyDescent="0.25">
      <c r="A506" s="172"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2" t="s">
        <v>20704</v>
      </c>
      <c r="B507" t="s">
        <v>20705</v>
      </c>
      <c r="C507" s="20" t="s">
        <v>894</v>
      </c>
      <c r="D507" s="20" t="s">
        <v>1002</v>
      </c>
      <c r="E507" s="26">
        <v>41122</v>
      </c>
      <c r="H507" t="e">
        <v>#DIV/0!</v>
      </c>
      <c r="K507" t="e">
        <v>#DIV/0!</v>
      </c>
      <c r="M507" t="e">
        <v>#DIV/0!</v>
      </c>
      <c r="R507" t="e">
        <v>#DIV/0!</v>
      </c>
    </row>
    <row r="508" spans="1:20" x14ac:dyDescent="0.25">
      <c r="A508" s="172" t="s">
        <v>20769</v>
      </c>
      <c r="B508" t="s">
        <v>20770</v>
      </c>
      <c r="C508" t="s">
        <v>210</v>
      </c>
      <c r="D508" s="20" t="s">
        <v>1002</v>
      </c>
      <c r="E508" s="26">
        <v>41122</v>
      </c>
    </row>
    <row r="509" spans="1:20" x14ac:dyDescent="0.25">
      <c r="A509" s="172"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2" t="s">
        <v>21201</v>
      </c>
      <c r="B510" t="s">
        <v>21202</v>
      </c>
      <c r="C510" t="s">
        <v>213</v>
      </c>
      <c r="D510" s="20" t="s">
        <v>1002</v>
      </c>
      <c r="E510" s="26">
        <v>41122</v>
      </c>
      <c r="H510" t="e">
        <v>#DIV/0!</v>
      </c>
      <c r="K510" t="e">
        <v>#DIV/0!</v>
      </c>
      <c r="M510" t="e">
        <v>#DIV/0!</v>
      </c>
      <c r="R510" t="e">
        <v>#DIV/0!</v>
      </c>
    </row>
    <row r="511" spans="1:20" x14ac:dyDescent="0.25">
      <c r="A511" s="172"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2"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2" t="s">
        <v>21652</v>
      </c>
      <c r="B513" t="s">
        <v>21653</v>
      </c>
      <c r="C513" s="20" t="s">
        <v>217</v>
      </c>
      <c r="D513" s="20" t="s">
        <v>1000</v>
      </c>
      <c r="E513" s="26">
        <v>41122</v>
      </c>
      <c r="F513">
        <v>1</v>
      </c>
      <c r="G513">
        <v>1</v>
      </c>
      <c r="H513">
        <v>1</v>
      </c>
      <c r="I513">
        <v>0</v>
      </c>
      <c r="L513">
        <v>0</v>
      </c>
      <c r="M513" t="e">
        <v>#DIV/0!</v>
      </c>
      <c r="R513" t="e">
        <v>#DIV/0!</v>
      </c>
    </row>
    <row r="514" spans="1:20" x14ac:dyDescent="0.25">
      <c r="A514" s="172" t="s">
        <v>21831</v>
      </c>
      <c r="B514" t="s">
        <v>21832</v>
      </c>
      <c r="C514" t="s">
        <v>895</v>
      </c>
      <c r="D514" s="20" t="s">
        <v>1002</v>
      </c>
      <c r="E514" s="26">
        <v>41122</v>
      </c>
      <c r="H514" t="e">
        <v>#DIV/0!</v>
      </c>
      <c r="K514" t="e">
        <v>#DIV/0!</v>
      </c>
      <c r="M514" t="e">
        <v>#DIV/0!</v>
      </c>
      <c r="R514" t="e">
        <v>#DIV/0!</v>
      </c>
    </row>
    <row r="515" spans="1:20" x14ac:dyDescent="0.25">
      <c r="A515" s="172" t="s">
        <v>21896</v>
      </c>
      <c r="B515" t="s">
        <v>21897</v>
      </c>
      <c r="C515" t="s">
        <v>218</v>
      </c>
      <c r="D515" s="20" t="s">
        <v>1002</v>
      </c>
      <c r="E515" s="26">
        <v>41122</v>
      </c>
      <c r="F515">
        <v>1</v>
      </c>
      <c r="G515">
        <v>1</v>
      </c>
      <c r="H515">
        <v>1</v>
      </c>
      <c r="K515" t="e">
        <v>#DIV/0!</v>
      </c>
      <c r="M515" t="e">
        <v>#DIV/0!</v>
      </c>
      <c r="R515" t="e">
        <v>#DIV/0!</v>
      </c>
    </row>
    <row r="516" spans="1:20" x14ac:dyDescent="0.25">
      <c r="A516" s="172" t="s">
        <v>22073</v>
      </c>
      <c r="B516" t="s">
        <v>22074</v>
      </c>
      <c r="C516" t="s">
        <v>219</v>
      </c>
      <c r="D516" s="20" t="s">
        <v>1002</v>
      </c>
      <c r="E516" s="26">
        <v>41122</v>
      </c>
      <c r="H516" t="e">
        <v>#DIV/0!</v>
      </c>
      <c r="K516" t="e">
        <v>#DIV/0!</v>
      </c>
      <c r="M516" t="e">
        <v>#DIV/0!</v>
      </c>
      <c r="R516" t="e">
        <v>#DIV/0!</v>
      </c>
    </row>
    <row r="517" spans="1:20" x14ac:dyDescent="0.25">
      <c r="A517" s="172" t="s">
        <v>11477</v>
      </c>
      <c r="B517" t="s">
        <v>11478</v>
      </c>
      <c r="C517" t="s">
        <v>198</v>
      </c>
      <c r="D517" s="20" t="s">
        <v>1002</v>
      </c>
      <c r="E517" s="26">
        <v>41153</v>
      </c>
      <c r="F517">
        <v>1</v>
      </c>
      <c r="G517">
        <v>2.5</v>
      </c>
      <c r="H517">
        <v>0.4</v>
      </c>
      <c r="I517">
        <v>4</v>
      </c>
      <c r="K517" t="e">
        <v>#DIV/0!</v>
      </c>
      <c r="L517">
        <v>14.5</v>
      </c>
      <c r="M517">
        <v>0</v>
      </c>
      <c r="R517" t="e">
        <v>#DIV/0!</v>
      </c>
    </row>
    <row r="518" spans="1:20" x14ac:dyDescent="0.25">
      <c r="A518" s="172"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2"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2"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2"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2"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2"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2"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2"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2"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2"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2"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2" t="s">
        <v>11387</v>
      </c>
      <c r="B529" t="s">
        <v>11388</v>
      </c>
      <c r="C529" t="s">
        <v>201</v>
      </c>
      <c r="D529" s="20" t="s">
        <v>1000</v>
      </c>
      <c r="E529" s="26">
        <v>41153</v>
      </c>
      <c r="H529" t="e">
        <v>#DIV/0!</v>
      </c>
      <c r="I529">
        <v>2</v>
      </c>
      <c r="L529">
        <v>0</v>
      </c>
      <c r="M529" t="e">
        <v>#DIV/0!</v>
      </c>
      <c r="R529" t="e">
        <v>#DIV/0!</v>
      </c>
    </row>
    <row r="530" spans="1:19" x14ac:dyDescent="0.25">
      <c r="A530" s="172" t="s">
        <v>12184</v>
      </c>
      <c r="B530" t="s">
        <v>12185</v>
      </c>
      <c r="C530" t="s">
        <v>200</v>
      </c>
      <c r="D530" s="20" t="s">
        <v>1000</v>
      </c>
      <c r="E530" s="26">
        <v>41153</v>
      </c>
      <c r="F530">
        <v>6</v>
      </c>
      <c r="G530">
        <v>4</v>
      </c>
      <c r="H530">
        <v>1.5</v>
      </c>
      <c r="K530" t="e">
        <v>#DIV/0!</v>
      </c>
      <c r="L530">
        <v>20</v>
      </c>
      <c r="M530">
        <v>0</v>
      </c>
      <c r="R530" t="e">
        <v>#DIV/0!</v>
      </c>
    </row>
    <row r="531" spans="1:19" x14ac:dyDescent="0.25">
      <c r="A531" s="172" t="s">
        <v>12469</v>
      </c>
      <c r="B531" t="s">
        <v>12470</v>
      </c>
      <c r="C531" t="s">
        <v>202</v>
      </c>
      <c r="D531" s="20" t="s">
        <v>1000</v>
      </c>
      <c r="E531" s="26">
        <v>41153</v>
      </c>
      <c r="H531" t="e">
        <v>#DIV/0!</v>
      </c>
      <c r="M531" t="e">
        <v>#DIV/0!</v>
      </c>
      <c r="R531" t="e">
        <v>#DIV/0!</v>
      </c>
    </row>
    <row r="532" spans="1:19" x14ac:dyDescent="0.25">
      <c r="A532" s="172" t="s">
        <v>11006</v>
      </c>
      <c r="B532" t="s">
        <v>11007</v>
      </c>
      <c r="C532" t="s">
        <v>228</v>
      </c>
      <c r="D532" s="20" t="s">
        <v>1000</v>
      </c>
      <c r="E532" s="26">
        <v>41153</v>
      </c>
      <c r="H532" t="e">
        <v>#DIV/0!</v>
      </c>
      <c r="K532" t="e">
        <v>#DIV/0!</v>
      </c>
      <c r="M532" t="e">
        <v>#DIV/0!</v>
      </c>
      <c r="R532" t="e">
        <v>#DIV/0!</v>
      </c>
    </row>
    <row r="533" spans="1:19" x14ac:dyDescent="0.25">
      <c r="A533" s="172" t="s">
        <v>10831</v>
      </c>
      <c r="B533" t="s">
        <v>10832</v>
      </c>
      <c r="C533" t="s">
        <v>227</v>
      </c>
      <c r="D533" s="20" t="s">
        <v>1002</v>
      </c>
      <c r="E533" s="26">
        <v>41153</v>
      </c>
      <c r="H533" t="e">
        <v>#DIV/0!</v>
      </c>
      <c r="K533" t="e">
        <v>#DIV/0!</v>
      </c>
      <c r="M533" t="e">
        <v>#DIV/0!</v>
      </c>
      <c r="R533" t="e">
        <v>#DIV/0!</v>
      </c>
    </row>
    <row r="534" spans="1:19" x14ac:dyDescent="0.25">
      <c r="A534" s="172"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2" t="s">
        <v>10481</v>
      </c>
      <c r="B535" t="s">
        <v>10482</v>
      </c>
      <c r="C535" t="s">
        <v>205</v>
      </c>
      <c r="D535" s="20" t="s">
        <v>1000</v>
      </c>
      <c r="E535" s="26">
        <v>41153</v>
      </c>
    </row>
    <row r="536" spans="1:19" x14ac:dyDescent="0.25">
      <c r="A536" s="172" t="s">
        <v>10305</v>
      </c>
      <c r="B536" t="s">
        <v>10306</v>
      </c>
      <c r="C536" s="20" t="s">
        <v>204</v>
      </c>
      <c r="D536" s="20" t="s">
        <v>1000</v>
      </c>
      <c r="E536" s="26">
        <v>41153</v>
      </c>
      <c r="F536">
        <v>6</v>
      </c>
      <c r="G536">
        <v>4</v>
      </c>
      <c r="H536">
        <v>1.5</v>
      </c>
      <c r="K536" t="e">
        <v>#DIV/0!</v>
      </c>
      <c r="L536">
        <v>27.5</v>
      </c>
      <c r="M536">
        <v>0</v>
      </c>
      <c r="R536" t="e">
        <v>#DIV/0!</v>
      </c>
    </row>
    <row r="537" spans="1:19" x14ac:dyDescent="0.25">
      <c r="A537" s="172" t="s">
        <v>10240</v>
      </c>
      <c r="B537" t="s">
        <v>10241</v>
      </c>
      <c r="C537" t="s">
        <v>206</v>
      </c>
      <c r="D537" s="20" t="s">
        <v>1000</v>
      </c>
      <c r="E537" s="26">
        <v>41153</v>
      </c>
    </row>
    <row r="538" spans="1:19" x14ac:dyDescent="0.25">
      <c r="A538" s="172" t="s">
        <v>9809</v>
      </c>
      <c r="B538" t="s">
        <v>9810</v>
      </c>
      <c r="C538" t="s">
        <v>223</v>
      </c>
      <c r="D538" s="20" t="s">
        <v>1002</v>
      </c>
      <c r="E538" s="26">
        <v>41153</v>
      </c>
      <c r="R538" t="e">
        <v>#DIV/0!</v>
      </c>
    </row>
    <row r="539" spans="1:19" x14ac:dyDescent="0.25">
      <c r="A539" s="172" t="s">
        <v>9634</v>
      </c>
      <c r="B539" t="s">
        <v>9635</v>
      </c>
      <c r="C539" s="20" t="s">
        <v>224</v>
      </c>
      <c r="D539" s="20" t="s">
        <v>1000</v>
      </c>
      <c r="E539" s="26">
        <v>41153</v>
      </c>
      <c r="R539" t="e">
        <v>#DIV/0!</v>
      </c>
    </row>
    <row r="540" spans="1:19" x14ac:dyDescent="0.25">
      <c r="A540" s="172" t="s">
        <v>9243</v>
      </c>
      <c r="B540" t="s">
        <v>9244</v>
      </c>
      <c r="C540" s="20" t="s">
        <v>211</v>
      </c>
      <c r="D540" s="20" t="s">
        <v>1000</v>
      </c>
      <c r="E540" s="26">
        <v>41153</v>
      </c>
    </row>
    <row r="541" spans="1:19" x14ac:dyDescent="0.25">
      <c r="A541" s="172"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2" t="s">
        <v>9003</v>
      </c>
      <c r="B542" t="s">
        <v>9004</v>
      </c>
      <c r="C542" t="s">
        <v>894</v>
      </c>
      <c r="D542" s="20" t="s">
        <v>1000</v>
      </c>
      <c r="E542" s="26">
        <v>41153</v>
      </c>
      <c r="H542" t="e">
        <v>#DIV/0!</v>
      </c>
      <c r="K542" t="e">
        <v>#DIV/0!</v>
      </c>
      <c r="M542" t="e">
        <v>#DIV/0!</v>
      </c>
      <c r="R542" t="e">
        <v>#DIV/0!</v>
      </c>
    </row>
    <row r="543" spans="1:19" x14ac:dyDescent="0.25">
      <c r="A543" s="172" t="s">
        <v>8828</v>
      </c>
      <c r="B543" t="s">
        <v>8829</v>
      </c>
      <c r="C543" t="s">
        <v>210</v>
      </c>
      <c r="D543" s="20" t="s">
        <v>1000</v>
      </c>
      <c r="E543" s="26">
        <v>41153</v>
      </c>
    </row>
    <row r="544" spans="1:19" x14ac:dyDescent="0.25">
      <c r="A544" s="172"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2" t="s">
        <v>8404</v>
      </c>
      <c r="B545" t="s">
        <v>8405</v>
      </c>
      <c r="C545" t="s">
        <v>213</v>
      </c>
      <c r="D545" s="20" t="s">
        <v>1000</v>
      </c>
      <c r="E545" s="26">
        <v>41153</v>
      </c>
      <c r="H545" t="e">
        <v>#DIV/0!</v>
      </c>
      <c r="K545" t="e">
        <v>#DIV/0!</v>
      </c>
      <c r="M545" t="e">
        <v>#DIV/0!</v>
      </c>
      <c r="R545" t="e">
        <v>#DIV/0!</v>
      </c>
    </row>
    <row r="546" spans="1:20" x14ac:dyDescent="0.25">
      <c r="A546" s="172"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2" t="s">
        <v>8164</v>
      </c>
      <c r="B547" t="s">
        <v>8165</v>
      </c>
      <c r="C547" t="s">
        <v>8154</v>
      </c>
      <c r="D547" s="20" t="s">
        <v>1000</v>
      </c>
      <c r="E547" s="26">
        <v>41153</v>
      </c>
      <c r="F547">
        <v>1.5</v>
      </c>
      <c r="G547">
        <v>1.5</v>
      </c>
      <c r="H547">
        <v>1</v>
      </c>
      <c r="I547">
        <v>2</v>
      </c>
      <c r="K547" t="e">
        <v>#DIV/0!</v>
      </c>
      <c r="L547">
        <v>14.5</v>
      </c>
      <c r="M547">
        <v>0</v>
      </c>
      <c r="R547" t="e">
        <v>#DIV/0!</v>
      </c>
    </row>
    <row r="548" spans="1:20" x14ac:dyDescent="0.25">
      <c r="A548" s="172" t="s">
        <v>7928</v>
      </c>
      <c r="B548" t="s">
        <v>7929</v>
      </c>
      <c r="C548" s="20" t="s">
        <v>225</v>
      </c>
      <c r="D548" s="20" t="s">
        <v>1002</v>
      </c>
      <c r="E548" s="26">
        <v>41153</v>
      </c>
      <c r="R548" t="e">
        <v>#DIV/0!</v>
      </c>
    </row>
    <row r="549" spans="1:20" x14ac:dyDescent="0.25">
      <c r="A549" s="172" t="s">
        <v>7727</v>
      </c>
      <c r="B549" t="s">
        <v>7728</v>
      </c>
      <c r="C549" s="20" t="s">
        <v>226</v>
      </c>
      <c r="D549" s="20" t="s">
        <v>1000</v>
      </c>
      <c r="E549" s="26">
        <v>41153</v>
      </c>
      <c r="R549" t="e">
        <v>#DIV/0!</v>
      </c>
    </row>
    <row r="550" spans="1:20" x14ac:dyDescent="0.25">
      <c r="A550" s="172" t="s">
        <v>7540</v>
      </c>
      <c r="B550" t="s">
        <v>7541</v>
      </c>
      <c r="C550" s="20" t="s">
        <v>901</v>
      </c>
      <c r="D550" s="20" t="s">
        <v>1000</v>
      </c>
      <c r="E550" s="26">
        <v>41153</v>
      </c>
      <c r="P550">
        <v>0</v>
      </c>
      <c r="Q550">
        <v>1</v>
      </c>
      <c r="R550">
        <v>0</v>
      </c>
    </row>
    <row r="551" spans="1:20" x14ac:dyDescent="0.25">
      <c r="A551" s="172" t="s">
        <v>7193</v>
      </c>
      <c r="B551" t="s">
        <v>7194</v>
      </c>
      <c r="C551" t="s">
        <v>1052</v>
      </c>
      <c r="D551" s="20" t="s">
        <v>1000</v>
      </c>
      <c r="E551" s="26">
        <v>41153</v>
      </c>
      <c r="P551">
        <v>0</v>
      </c>
      <c r="Q551">
        <v>1</v>
      </c>
      <c r="R551">
        <v>0</v>
      </c>
    </row>
    <row r="552" spans="1:20" x14ac:dyDescent="0.25">
      <c r="A552" s="172" t="s">
        <v>6988</v>
      </c>
      <c r="B552" t="s">
        <v>6989</v>
      </c>
      <c r="C552" t="s">
        <v>232</v>
      </c>
      <c r="D552" s="20" t="s">
        <v>1002</v>
      </c>
      <c r="E552" s="26">
        <v>41153</v>
      </c>
      <c r="R552" t="e">
        <v>#DIV/0!</v>
      </c>
      <c r="T552">
        <v>0</v>
      </c>
    </row>
    <row r="553" spans="1:20" x14ac:dyDescent="0.25">
      <c r="A553" s="172" t="s">
        <v>6797</v>
      </c>
      <c r="B553" t="s">
        <v>6798</v>
      </c>
      <c r="C553" t="s">
        <v>231</v>
      </c>
      <c r="D553" s="20" t="s">
        <v>1000</v>
      </c>
      <c r="E553" s="26">
        <v>41153</v>
      </c>
      <c r="R553" t="e">
        <v>#DIV/0!</v>
      </c>
      <c r="T553">
        <v>0</v>
      </c>
    </row>
    <row r="554" spans="1:20" x14ac:dyDescent="0.25">
      <c r="A554" s="172"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2" t="s">
        <v>6447</v>
      </c>
      <c r="B555" t="s">
        <v>6448</v>
      </c>
      <c r="C555" t="s">
        <v>316</v>
      </c>
      <c r="D555" s="20" t="s">
        <v>1000</v>
      </c>
      <c r="E555" s="26">
        <v>41153</v>
      </c>
      <c r="F555">
        <v>3</v>
      </c>
      <c r="G555">
        <v>3</v>
      </c>
      <c r="H555">
        <v>1</v>
      </c>
      <c r="K555" t="e">
        <v>#DIV/0!</v>
      </c>
      <c r="M555" t="e">
        <v>#DIV/0!</v>
      </c>
      <c r="R555" t="e">
        <v>#DIV/0!</v>
      </c>
      <c r="T555">
        <v>0.75</v>
      </c>
    </row>
    <row r="556" spans="1:20" x14ac:dyDescent="0.25">
      <c r="A556" s="172" t="s">
        <v>6198</v>
      </c>
      <c r="B556" t="s">
        <v>6199</v>
      </c>
      <c r="C556" t="s">
        <v>214</v>
      </c>
      <c r="D556" s="20" t="s">
        <v>1002</v>
      </c>
      <c r="E556" s="26">
        <v>41153</v>
      </c>
      <c r="T556">
        <v>1</v>
      </c>
    </row>
    <row r="557" spans="1:20" x14ac:dyDescent="0.25">
      <c r="A557" s="172" t="s">
        <v>6023</v>
      </c>
      <c r="B557" t="s">
        <v>6024</v>
      </c>
      <c r="C557" t="s">
        <v>215</v>
      </c>
      <c r="D557" s="20" t="s">
        <v>1000</v>
      </c>
      <c r="E557" s="26">
        <v>41153</v>
      </c>
      <c r="T557">
        <v>0</v>
      </c>
    </row>
    <row r="558" spans="1:20" x14ac:dyDescent="0.25">
      <c r="A558" s="172" t="s">
        <v>5848</v>
      </c>
      <c r="B558" t="s">
        <v>5849</v>
      </c>
      <c r="C558" t="s">
        <v>216</v>
      </c>
      <c r="D558" s="20" t="s">
        <v>1000</v>
      </c>
      <c r="E558" s="26">
        <v>41153</v>
      </c>
      <c r="T558">
        <v>0</v>
      </c>
    </row>
    <row r="559" spans="1:20" x14ac:dyDescent="0.25">
      <c r="A559" s="172"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2" t="s">
        <v>5604</v>
      </c>
      <c r="B560" t="s">
        <v>5605</v>
      </c>
      <c r="C560" t="s">
        <v>1047</v>
      </c>
      <c r="D560" s="20" t="s">
        <v>1000</v>
      </c>
      <c r="E560" s="26">
        <v>41153</v>
      </c>
      <c r="H560" t="e">
        <v>#DIV/0!</v>
      </c>
      <c r="K560" t="e">
        <v>#DIV/0!</v>
      </c>
      <c r="M560" t="e">
        <v>#DIV/0!</v>
      </c>
      <c r="R560" t="e">
        <v>#DIV/0!</v>
      </c>
      <c r="T560">
        <v>0.99722222222222223</v>
      </c>
    </row>
    <row r="561" spans="1:20" x14ac:dyDescent="0.25">
      <c r="A561" s="172"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2" t="s">
        <v>4980</v>
      </c>
      <c r="B562" t="s">
        <v>4981</v>
      </c>
      <c r="C562" t="s">
        <v>229</v>
      </c>
      <c r="D562" s="20" t="s">
        <v>1000</v>
      </c>
      <c r="E562" s="26">
        <v>41153</v>
      </c>
      <c r="H562" t="e">
        <v>#DIV/0!</v>
      </c>
      <c r="K562" t="e">
        <v>#DIV/0!</v>
      </c>
      <c r="M562" t="e">
        <v>#DIV/0!</v>
      </c>
      <c r="R562" t="e">
        <v>#DIV/0!</v>
      </c>
      <c r="T562">
        <v>0.9375</v>
      </c>
    </row>
    <row r="563" spans="1:20" x14ac:dyDescent="0.25">
      <c r="A563" s="172" t="s">
        <v>4805</v>
      </c>
      <c r="B563" t="s">
        <v>4806</v>
      </c>
      <c r="C563" s="20" t="s">
        <v>230</v>
      </c>
      <c r="D563" s="20" t="s">
        <v>1002</v>
      </c>
      <c r="E563" s="26">
        <v>41153</v>
      </c>
      <c r="H563" t="e">
        <v>#DIV/0!</v>
      </c>
      <c r="K563" t="e">
        <v>#DIV/0!</v>
      </c>
      <c r="M563" t="e">
        <v>#DIV/0!</v>
      </c>
      <c r="R563" t="e">
        <v>#DIV/0!</v>
      </c>
    </row>
    <row r="564" spans="1:20" x14ac:dyDescent="0.25">
      <c r="A564" s="172" t="s">
        <v>4630</v>
      </c>
      <c r="B564" t="s">
        <v>4631</v>
      </c>
      <c r="C564" t="s">
        <v>234</v>
      </c>
      <c r="D564" s="20" t="s">
        <v>1002</v>
      </c>
      <c r="E564" s="26">
        <v>41153</v>
      </c>
      <c r="R564" t="e">
        <v>#DIV/0!</v>
      </c>
    </row>
    <row r="565" spans="1:20" x14ac:dyDescent="0.25">
      <c r="A565" s="172" t="s">
        <v>4455</v>
      </c>
      <c r="B565" t="s">
        <v>4456</v>
      </c>
      <c r="C565" s="20" t="s">
        <v>233</v>
      </c>
      <c r="D565" s="20" t="s">
        <v>1000</v>
      </c>
      <c r="E565" s="26">
        <v>41153</v>
      </c>
      <c r="R565" t="e">
        <v>#DIV/0!</v>
      </c>
    </row>
    <row r="566" spans="1:20" x14ac:dyDescent="0.25">
      <c r="A566" s="172" t="s">
        <v>4280</v>
      </c>
      <c r="B566" t="s">
        <v>4281</v>
      </c>
      <c r="C566" t="s">
        <v>217</v>
      </c>
      <c r="D566" s="20" t="s">
        <v>1002</v>
      </c>
      <c r="E566" s="26">
        <v>41153</v>
      </c>
      <c r="F566">
        <v>1</v>
      </c>
      <c r="G566">
        <v>1</v>
      </c>
      <c r="H566">
        <v>1</v>
      </c>
      <c r="I566">
        <v>0</v>
      </c>
      <c r="L566">
        <v>0</v>
      </c>
      <c r="M566" t="e">
        <v>#DIV/0!</v>
      </c>
      <c r="R566" t="e">
        <v>#DIV/0!</v>
      </c>
    </row>
    <row r="567" spans="1:20" x14ac:dyDescent="0.25">
      <c r="A567" s="172" t="s">
        <v>4215</v>
      </c>
      <c r="B567" t="s">
        <v>4216</v>
      </c>
      <c r="C567" t="s">
        <v>895</v>
      </c>
      <c r="D567" s="20" t="s">
        <v>1000</v>
      </c>
      <c r="E567" s="26">
        <v>41153</v>
      </c>
      <c r="H567" t="e">
        <v>#DIV/0!</v>
      </c>
      <c r="K567" t="e">
        <v>#DIV/0!</v>
      </c>
      <c r="M567" t="e">
        <v>#DIV/0!</v>
      </c>
      <c r="R567" t="e">
        <v>#DIV/0!</v>
      </c>
      <c r="T567">
        <v>0.52</v>
      </c>
    </row>
    <row r="568" spans="1:20" x14ac:dyDescent="0.25">
      <c r="A568" s="172"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2" t="s">
        <v>3865</v>
      </c>
      <c r="B569" t="s">
        <v>3866</v>
      </c>
      <c r="C569" s="20" t="s">
        <v>219</v>
      </c>
      <c r="D569" s="20" t="s">
        <v>1000</v>
      </c>
      <c r="E569" s="26">
        <v>41153</v>
      </c>
      <c r="H569" t="e">
        <v>#DIV/0!</v>
      </c>
      <c r="K569" t="e">
        <v>#DIV/0!</v>
      </c>
      <c r="M569" t="e">
        <v>#DIV/0!</v>
      </c>
      <c r="R569" t="e">
        <v>#DIV/0!</v>
      </c>
    </row>
    <row r="570" spans="1:20" x14ac:dyDescent="0.25">
      <c r="A570" s="172"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2"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2" t="s">
        <v>3148</v>
      </c>
      <c r="B572" t="s">
        <v>3149</v>
      </c>
      <c r="C572" t="s">
        <v>222</v>
      </c>
      <c r="D572" s="20" t="s">
        <v>1000</v>
      </c>
      <c r="E572" s="26">
        <v>41153</v>
      </c>
      <c r="F572">
        <v>0.5</v>
      </c>
      <c r="G572">
        <v>5</v>
      </c>
      <c r="H572">
        <v>0.1</v>
      </c>
      <c r="I572">
        <v>2</v>
      </c>
      <c r="L572">
        <v>9</v>
      </c>
      <c r="M572">
        <v>0</v>
      </c>
      <c r="R572" t="e">
        <v>#DIV/0!</v>
      </c>
    </row>
    <row r="573" spans="1:20" x14ac:dyDescent="0.25">
      <c r="A573" s="172"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2"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2"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2"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2"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2"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2"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2"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2" t="s">
        <v>14745</v>
      </c>
      <c r="B581" t="s">
        <v>14746</v>
      </c>
      <c r="C581" t="s">
        <v>201</v>
      </c>
      <c r="D581" s="20" t="s">
        <v>1002</v>
      </c>
      <c r="E581" s="26">
        <v>41153</v>
      </c>
      <c r="H581" t="e">
        <v>#DIV/0!</v>
      </c>
      <c r="I581">
        <v>2</v>
      </c>
      <c r="L581">
        <v>0</v>
      </c>
      <c r="M581" t="e">
        <v>#DIV/0!</v>
      </c>
      <c r="R581" t="e">
        <v>#DIV/0!</v>
      </c>
    </row>
    <row r="582" spans="1:20" x14ac:dyDescent="0.25">
      <c r="A582" s="172" t="s">
        <v>14836</v>
      </c>
      <c r="B582" t="s">
        <v>14837</v>
      </c>
      <c r="C582" t="s">
        <v>200</v>
      </c>
      <c r="D582" s="20" t="s">
        <v>1002</v>
      </c>
      <c r="E582" s="26">
        <v>41153</v>
      </c>
      <c r="F582">
        <v>6</v>
      </c>
      <c r="G582">
        <v>4</v>
      </c>
      <c r="H582">
        <v>1.5</v>
      </c>
      <c r="K582" t="e">
        <v>#DIV/0!</v>
      </c>
      <c r="L582">
        <v>20</v>
      </c>
      <c r="M582">
        <v>0</v>
      </c>
      <c r="R582" t="e">
        <v>#DIV/0!</v>
      </c>
    </row>
    <row r="583" spans="1:20" x14ac:dyDescent="0.25">
      <c r="A583" s="172" t="s">
        <v>15013</v>
      </c>
      <c r="B583" t="s">
        <v>15014</v>
      </c>
      <c r="C583" t="s">
        <v>202</v>
      </c>
      <c r="D583" s="20" t="s">
        <v>1002</v>
      </c>
      <c r="E583" s="26">
        <v>41153</v>
      </c>
      <c r="H583" t="e">
        <v>#DIV/0!</v>
      </c>
      <c r="M583" t="e">
        <v>#DIV/0!</v>
      </c>
      <c r="R583" t="e">
        <v>#DIV/0!</v>
      </c>
    </row>
    <row r="584" spans="1:20" x14ac:dyDescent="0.25">
      <c r="A584" s="172" t="s">
        <v>15556</v>
      </c>
      <c r="B584" t="s">
        <v>15557</v>
      </c>
      <c r="C584" t="s">
        <v>228</v>
      </c>
      <c r="D584" s="20" t="s">
        <v>1002</v>
      </c>
      <c r="E584" s="26">
        <v>41153</v>
      </c>
      <c r="H584" t="e">
        <v>#DIV/0!</v>
      </c>
      <c r="K584" t="e">
        <v>#DIV/0!</v>
      </c>
      <c r="M584" t="e">
        <v>#DIV/0!</v>
      </c>
      <c r="R584" t="e">
        <v>#DIV/0!</v>
      </c>
    </row>
    <row r="585" spans="1:20" x14ac:dyDescent="0.25">
      <c r="A585" s="172" t="s">
        <v>15717</v>
      </c>
      <c r="B585" t="s">
        <v>15718</v>
      </c>
      <c r="C585" t="s">
        <v>227</v>
      </c>
      <c r="D585" s="20" t="s">
        <v>1000</v>
      </c>
      <c r="E585" s="26">
        <v>41153</v>
      </c>
      <c r="H585" t="e">
        <v>#DIV/0!</v>
      </c>
      <c r="K585" t="e">
        <v>#DIV/0!</v>
      </c>
      <c r="M585" t="e">
        <v>#DIV/0!</v>
      </c>
      <c r="R585" t="e">
        <v>#DIV/0!</v>
      </c>
    </row>
    <row r="586" spans="1:20" x14ac:dyDescent="0.25">
      <c r="A586" s="172"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2" t="s">
        <v>16073</v>
      </c>
      <c r="B587" t="s">
        <v>16074</v>
      </c>
      <c r="C587" t="s">
        <v>205</v>
      </c>
      <c r="D587" s="20" t="s">
        <v>1002</v>
      </c>
      <c r="E587" s="26">
        <v>41153</v>
      </c>
    </row>
    <row r="588" spans="1:20" x14ac:dyDescent="0.25">
      <c r="A588" s="172" t="s">
        <v>16250</v>
      </c>
      <c r="B588" t="s">
        <v>16251</v>
      </c>
      <c r="C588" t="s">
        <v>204</v>
      </c>
      <c r="D588" s="20" t="s">
        <v>1002</v>
      </c>
      <c r="E588" s="26">
        <v>41153</v>
      </c>
      <c r="F588">
        <v>6</v>
      </c>
      <c r="G588">
        <v>4</v>
      </c>
      <c r="H588">
        <v>1.5</v>
      </c>
      <c r="K588" t="e">
        <v>#DIV/0!</v>
      </c>
      <c r="L588">
        <v>27.5</v>
      </c>
      <c r="M588">
        <v>0</v>
      </c>
      <c r="R588" t="e">
        <v>#DIV/0!</v>
      </c>
    </row>
    <row r="589" spans="1:20" x14ac:dyDescent="0.25">
      <c r="A589" s="172" t="s">
        <v>16427</v>
      </c>
      <c r="B589" t="s">
        <v>16428</v>
      </c>
      <c r="C589" t="s">
        <v>206</v>
      </c>
      <c r="D589" s="20" t="s">
        <v>1002</v>
      </c>
      <c r="E589" s="26">
        <v>41153</v>
      </c>
      <c r="T589">
        <v>0.83333333333333337</v>
      </c>
    </row>
    <row r="590" spans="1:20" x14ac:dyDescent="0.25">
      <c r="A590" s="172" t="s">
        <v>16568</v>
      </c>
      <c r="B590" t="s">
        <v>16569</v>
      </c>
      <c r="C590" t="s">
        <v>223</v>
      </c>
      <c r="D590" s="20" t="s">
        <v>1000</v>
      </c>
      <c r="E590" s="26">
        <v>41153</v>
      </c>
      <c r="R590" t="e">
        <v>#DIV/0!</v>
      </c>
      <c r="T590">
        <v>0.625</v>
      </c>
    </row>
    <row r="591" spans="1:20" x14ac:dyDescent="0.25">
      <c r="A591" s="172" t="s">
        <v>16747</v>
      </c>
      <c r="B591" t="s">
        <v>16748</v>
      </c>
      <c r="C591" t="s">
        <v>224</v>
      </c>
      <c r="D591" s="20" t="s">
        <v>1002</v>
      </c>
      <c r="E591" s="26">
        <v>41153</v>
      </c>
      <c r="R591" t="e">
        <v>#DIV/0!</v>
      </c>
    </row>
    <row r="592" spans="1:20" x14ac:dyDescent="0.25">
      <c r="A592" s="172" t="s">
        <v>17184</v>
      </c>
      <c r="B592" t="s">
        <v>17185</v>
      </c>
      <c r="C592" s="20" t="s">
        <v>225</v>
      </c>
      <c r="D592" s="20" t="s">
        <v>1000</v>
      </c>
      <c r="E592" s="26">
        <v>41153</v>
      </c>
      <c r="R592" t="e">
        <v>#DIV/0!</v>
      </c>
    </row>
    <row r="593" spans="1:20" x14ac:dyDescent="0.25">
      <c r="A593" s="172" t="s">
        <v>17391</v>
      </c>
      <c r="B593" t="s">
        <v>17392</v>
      </c>
      <c r="C593" t="s">
        <v>226</v>
      </c>
      <c r="D593" s="20" t="s">
        <v>1002</v>
      </c>
      <c r="E593" s="26">
        <v>41153</v>
      </c>
      <c r="R593" t="e">
        <v>#DIV/0!</v>
      </c>
    </row>
    <row r="594" spans="1:20" x14ac:dyDescent="0.25">
      <c r="A594" s="172" t="s">
        <v>17568</v>
      </c>
      <c r="B594" t="s">
        <v>17569</v>
      </c>
      <c r="C594" t="s">
        <v>232</v>
      </c>
      <c r="D594" s="20" t="s">
        <v>1000</v>
      </c>
      <c r="E594" s="26">
        <v>41153</v>
      </c>
      <c r="R594" t="e">
        <v>#DIV/0!</v>
      </c>
    </row>
    <row r="595" spans="1:20" x14ac:dyDescent="0.25">
      <c r="A595" s="172" t="s">
        <v>17765</v>
      </c>
      <c r="B595" t="s">
        <v>17766</v>
      </c>
      <c r="C595" s="20" t="s">
        <v>231</v>
      </c>
      <c r="D595" s="20" t="s">
        <v>1002</v>
      </c>
      <c r="E595" s="26">
        <v>41153</v>
      </c>
      <c r="R595" t="e">
        <v>#DIV/0!</v>
      </c>
    </row>
    <row r="596" spans="1:20" x14ac:dyDescent="0.25">
      <c r="A596" s="172" t="s">
        <v>17942</v>
      </c>
      <c r="B596" t="s">
        <v>17943</v>
      </c>
      <c r="C596" s="20" t="s">
        <v>317</v>
      </c>
      <c r="D596" s="20" t="s">
        <v>1000</v>
      </c>
      <c r="E596" s="26">
        <v>41153</v>
      </c>
      <c r="F596">
        <v>3</v>
      </c>
      <c r="G596">
        <v>3</v>
      </c>
      <c r="H596">
        <v>1</v>
      </c>
      <c r="K596" t="e">
        <v>#DIV/0!</v>
      </c>
      <c r="M596" t="e">
        <v>#DIV/0!</v>
      </c>
      <c r="R596" t="e">
        <v>#DIV/0!</v>
      </c>
    </row>
    <row r="597" spans="1:20" x14ac:dyDescent="0.25">
      <c r="A597" s="172" t="s">
        <v>18121</v>
      </c>
      <c r="B597" t="s">
        <v>18122</v>
      </c>
      <c r="C597" t="s">
        <v>316</v>
      </c>
      <c r="D597" s="20" t="s">
        <v>1002</v>
      </c>
      <c r="E597" s="26">
        <v>41153</v>
      </c>
      <c r="F597">
        <v>3</v>
      </c>
      <c r="G597">
        <v>3</v>
      </c>
      <c r="H597">
        <v>1</v>
      </c>
      <c r="K597" t="e">
        <v>#DIV/0!</v>
      </c>
      <c r="M597" t="e">
        <v>#DIV/0!</v>
      </c>
      <c r="R597" t="e">
        <v>#DIV/0!</v>
      </c>
    </row>
    <row r="598" spans="1:20" x14ac:dyDescent="0.25">
      <c r="A598" s="172" t="s">
        <v>18374</v>
      </c>
      <c r="B598" t="s">
        <v>18375</v>
      </c>
      <c r="C598" t="s">
        <v>214</v>
      </c>
      <c r="D598" s="20" t="s">
        <v>1000</v>
      </c>
      <c r="E598" s="26">
        <v>41153</v>
      </c>
    </row>
    <row r="599" spans="1:20" x14ac:dyDescent="0.25">
      <c r="A599" s="172" t="s">
        <v>18553</v>
      </c>
      <c r="B599" t="s">
        <v>18554</v>
      </c>
      <c r="C599" t="s">
        <v>215</v>
      </c>
      <c r="D599" s="20" t="s">
        <v>1002</v>
      </c>
      <c r="E599" s="26">
        <v>41153</v>
      </c>
    </row>
    <row r="600" spans="1:20" x14ac:dyDescent="0.25">
      <c r="A600" s="172" t="s">
        <v>18730</v>
      </c>
      <c r="B600" t="s">
        <v>18731</v>
      </c>
      <c r="C600" t="s">
        <v>216</v>
      </c>
      <c r="D600" s="20" t="s">
        <v>1002</v>
      </c>
      <c r="E600" s="26">
        <v>41153</v>
      </c>
    </row>
    <row r="601" spans="1:20" x14ac:dyDescent="0.25">
      <c r="A601" s="172" t="s">
        <v>18907</v>
      </c>
      <c r="B601" t="s">
        <v>18908</v>
      </c>
      <c r="C601" t="s">
        <v>229</v>
      </c>
      <c r="D601" s="20" t="s">
        <v>1002</v>
      </c>
      <c r="E601" s="26">
        <v>41153</v>
      </c>
      <c r="H601" t="e">
        <v>#DIV/0!</v>
      </c>
      <c r="K601" t="e">
        <v>#DIV/0!</v>
      </c>
      <c r="M601" t="e">
        <v>#DIV/0!</v>
      </c>
      <c r="R601" t="e">
        <v>#DIV/0!</v>
      </c>
    </row>
    <row r="602" spans="1:20" x14ac:dyDescent="0.25">
      <c r="A602" s="172" t="s">
        <v>19084</v>
      </c>
      <c r="B602" t="s">
        <v>19085</v>
      </c>
      <c r="C602" t="s">
        <v>230</v>
      </c>
      <c r="D602" s="20" t="s">
        <v>1000</v>
      </c>
      <c r="E602" s="26">
        <v>41153</v>
      </c>
      <c r="H602" t="e">
        <v>#DIV/0!</v>
      </c>
      <c r="K602" t="e">
        <v>#DIV/0!</v>
      </c>
      <c r="M602" t="e">
        <v>#DIV/0!</v>
      </c>
      <c r="R602" t="e">
        <v>#DIV/0!</v>
      </c>
    </row>
    <row r="603" spans="1:20" x14ac:dyDescent="0.25">
      <c r="A603" s="172" t="s">
        <v>19263</v>
      </c>
      <c r="B603" t="s">
        <v>19264</v>
      </c>
      <c r="C603" t="s">
        <v>234</v>
      </c>
      <c r="D603" s="20" t="s">
        <v>1000</v>
      </c>
      <c r="E603" s="26">
        <v>41153</v>
      </c>
      <c r="R603" t="e">
        <v>#DIV/0!</v>
      </c>
      <c r="T603">
        <v>0.77575757575757576</v>
      </c>
    </row>
    <row r="604" spans="1:20" x14ac:dyDescent="0.25">
      <c r="A604" s="172" t="s">
        <v>19442</v>
      </c>
      <c r="B604" t="s">
        <v>19443</v>
      </c>
      <c r="C604" s="20" t="s">
        <v>233</v>
      </c>
      <c r="D604" s="20" t="s">
        <v>1002</v>
      </c>
      <c r="E604" s="26">
        <v>41153</v>
      </c>
      <c r="R604" t="e">
        <v>#DIV/0!</v>
      </c>
      <c r="T604">
        <v>0.75</v>
      </c>
    </row>
    <row r="605" spans="1:20" x14ac:dyDescent="0.25">
      <c r="A605" s="172"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2"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2" t="s">
        <v>20173</v>
      </c>
      <c r="B607" t="s">
        <v>20174</v>
      </c>
      <c r="C607" t="s">
        <v>222</v>
      </c>
      <c r="D607" s="20" t="s">
        <v>1002</v>
      </c>
      <c r="E607" s="26">
        <v>41153</v>
      </c>
      <c r="F607">
        <v>0.5</v>
      </c>
      <c r="G607">
        <v>5</v>
      </c>
      <c r="H607">
        <v>0.1</v>
      </c>
      <c r="I607">
        <v>2</v>
      </c>
      <c r="L607">
        <v>9</v>
      </c>
      <c r="M607">
        <v>0</v>
      </c>
      <c r="R607" t="e">
        <v>#DIV/0!</v>
      </c>
    </row>
    <row r="608" spans="1:20" x14ac:dyDescent="0.25">
      <c r="A608" s="172" t="s">
        <v>20350</v>
      </c>
      <c r="B608" t="s">
        <v>20351</v>
      </c>
      <c r="C608" t="s">
        <v>211</v>
      </c>
      <c r="D608" s="20" t="s">
        <v>1002</v>
      </c>
      <c r="E608" s="26">
        <v>41153</v>
      </c>
      <c r="T608">
        <v>0</v>
      </c>
    </row>
    <row r="609" spans="1:20" x14ac:dyDescent="0.25">
      <c r="A609" s="172"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2" t="s">
        <v>20706</v>
      </c>
      <c r="B610" t="s">
        <v>20707</v>
      </c>
      <c r="C610" t="s">
        <v>894</v>
      </c>
      <c r="D610" s="20" t="s">
        <v>1002</v>
      </c>
      <c r="E610" s="26">
        <v>41153</v>
      </c>
      <c r="H610" t="e">
        <v>#DIV/0!</v>
      </c>
      <c r="K610" t="e">
        <v>#DIV/0!</v>
      </c>
      <c r="M610" t="e">
        <v>#DIV/0!</v>
      </c>
      <c r="R610" t="e">
        <v>#DIV/0!</v>
      </c>
      <c r="T610">
        <v>0.96562499999999996</v>
      </c>
    </row>
    <row r="611" spans="1:20" x14ac:dyDescent="0.25">
      <c r="A611" s="172" t="s">
        <v>20771</v>
      </c>
      <c r="B611" t="s">
        <v>20772</v>
      </c>
      <c r="C611" t="s">
        <v>210</v>
      </c>
      <c r="D611" s="20" t="s">
        <v>1002</v>
      </c>
      <c r="E611" s="26">
        <v>41153</v>
      </c>
      <c r="T611">
        <v>0.75</v>
      </c>
    </row>
    <row r="612" spans="1:20" x14ac:dyDescent="0.25">
      <c r="A612" s="172"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2" t="s">
        <v>21203</v>
      </c>
      <c r="B613" t="s">
        <v>21204</v>
      </c>
      <c r="C613" t="s">
        <v>213</v>
      </c>
      <c r="D613" s="20" t="s">
        <v>1002</v>
      </c>
      <c r="E613" s="26">
        <v>41153</v>
      </c>
      <c r="H613" t="e">
        <v>#DIV/0!</v>
      </c>
      <c r="K613" t="e">
        <v>#DIV/0!</v>
      </c>
      <c r="M613" t="e">
        <v>#DIV/0!</v>
      </c>
      <c r="R613" t="e">
        <v>#DIV/0!</v>
      </c>
      <c r="T613">
        <v>0</v>
      </c>
    </row>
    <row r="614" spans="1:20" x14ac:dyDescent="0.25">
      <c r="A614" s="172"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2"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2" t="s">
        <v>21654</v>
      </c>
      <c r="B616" t="s">
        <v>21655</v>
      </c>
      <c r="C616" t="s">
        <v>217</v>
      </c>
      <c r="D616" s="20" t="s">
        <v>1000</v>
      </c>
      <c r="E616" s="26">
        <v>41153</v>
      </c>
      <c r="F616">
        <v>1</v>
      </c>
      <c r="G616">
        <v>1</v>
      </c>
      <c r="H616">
        <v>1</v>
      </c>
      <c r="I616">
        <v>0</v>
      </c>
      <c r="L616">
        <v>0</v>
      </c>
      <c r="M616" t="e">
        <v>#DIV/0!</v>
      </c>
      <c r="R616" t="e">
        <v>#DIV/0!</v>
      </c>
      <c r="T616">
        <v>1.0125</v>
      </c>
    </row>
    <row r="617" spans="1:20" x14ac:dyDescent="0.25">
      <c r="A617" s="172" t="s">
        <v>21833</v>
      </c>
      <c r="B617" t="s">
        <v>21834</v>
      </c>
      <c r="C617" t="s">
        <v>895</v>
      </c>
      <c r="D617" s="20" t="s">
        <v>1002</v>
      </c>
      <c r="E617" s="26">
        <v>41153</v>
      </c>
      <c r="H617" t="e">
        <v>#DIV/0!</v>
      </c>
      <c r="K617" t="e">
        <v>#DIV/0!</v>
      </c>
      <c r="M617" t="e">
        <v>#DIV/0!</v>
      </c>
      <c r="R617" t="e">
        <v>#DIV/0!</v>
      </c>
      <c r="T617">
        <v>0.7142857142857143</v>
      </c>
    </row>
    <row r="618" spans="1:20" x14ac:dyDescent="0.25">
      <c r="A618" s="172" t="s">
        <v>21898</v>
      </c>
      <c r="B618" t="s">
        <v>21899</v>
      </c>
      <c r="C618" t="s">
        <v>218</v>
      </c>
      <c r="D618" s="20" t="s">
        <v>1002</v>
      </c>
      <c r="E618" s="26">
        <v>41153</v>
      </c>
      <c r="F618">
        <v>1</v>
      </c>
      <c r="G618">
        <v>1</v>
      </c>
      <c r="H618">
        <v>1</v>
      </c>
      <c r="K618" t="e">
        <v>#DIV/0!</v>
      </c>
      <c r="M618" t="e">
        <v>#DIV/0!</v>
      </c>
      <c r="R618" t="e">
        <v>#DIV/0!</v>
      </c>
      <c r="T618">
        <v>0.9375</v>
      </c>
    </row>
    <row r="619" spans="1:20" x14ac:dyDescent="0.25">
      <c r="A619" s="172" t="s">
        <v>22075</v>
      </c>
      <c r="B619" t="s">
        <v>22076</v>
      </c>
      <c r="C619" s="20" t="s">
        <v>219</v>
      </c>
      <c r="D619" s="20" t="s">
        <v>1002</v>
      </c>
      <c r="E619" s="26">
        <v>41153</v>
      </c>
      <c r="H619" t="e">
        <v>#DIV/0!</v>
      </c>
      <c r="K619" t="e">
        <v>#DIV/0!</v>
      </c>
      <c r="M619" t="e">
        <v>#DIV/0!</v>
      </c>
      <c r="R619" t="e">
        <v>#DIV/0!</v>
      </c>
    </row>
    <row r="620" spans="1:20" x14ac:dyDescent="0.25">
      <c r="A620" s="172"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2"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2"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2"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2"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2"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2"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2"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2"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2"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2"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2"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2" t="s">
        <v>11389</v>
      </c>
      <c r="B632" t="s">
        <v>11390</v>
      </c>
      <c r="C632" t="s">
        <v>201</v>
      </c>
      <c r="D632" s="20" t="s">
        <v>1000</v>
      </c>
      <c r="E632" s="26">
        <v>41183</v>
      </c>
      <c r="H632" t="e">
        <v>#DIV/0!</v>
      </c>
      <c r="I632">
        <v>4</v>
      </c>
      <c r="L632">
        <v>0</v>
      </c>
      <c r="M632" t="e">
        <v>#DIV/0!</v>
      </c>
      <c r="R632" t="e">
        <v>#DIV/0!</v>
      </c>
      <c r="T632">
        <v>1.175</v>
      </c>
    </row>
    <row r="633" spans="1:20" x14ac:dyDescent="0.25">
      <c r="A633" s="172" t="s">
        <v>12186</v>
      </c>
      <c r="B633" t="s">
        <v>12187</v>
      </c>
      <c r="C633" t="s">
        <v>200</v>
      </c>
      <c r="D633" s="20" t="s">
        <v>1000</v>
      </c>
      <c r="E633" s="26">
        <v>41183</v>
      </c>
      <c r="F633">
        <v>6</v>
      </c>
      <c r="G633">
        <v>4</v>
      </c>
      <c r="H633">
        <v>1.5</v>
      </c>
      <c r="K633" t="e">
        <v>#DIV/0!</v>
      </c>
      <c r="L633">
        <v>20</v>
      </c>
      <c r="M633">
        <v>0</v>
      </c>
      <c r="R633" t="e">
        <v>#DIV/0!</v>
      </c>
    </row>
    <row r="634" spans="1:20" x14ac:dyDescent="0.25">
      <c r="A634" s="172" t="s">
        <v>12471</v>
      </c>
      <c r="B634" t="s">
        <v>12472</v>
      </c>
      <c r="C634" t="s">
        <v>202</v>
      </c>
      <c r="D634" s="20" t="s">
        <v>1000</v>
      </c>
      <c r="E634" s="26">
        <v>41183</v>
      </c>
      <c r="H634" t="e">
        <v>#DIV/0!</v>
      </c>
      <c r="M634" t="e">
        <v>#DIV/0!</v>
      </c>
      <c r="R634" t="e">
        <v>#DIV/0!</v>
      </c>
    </row>
    <row r="635" spans="1:20" x14ac:dyDescent="0.25">
      <c r="A635" s="172" t="s">
        <v>11008</v>
      </c>
      <c r="B635" t="s">
        <v>11009</v>
      </c>
      <c r="C635" t="s">
        <v>228</v>
      </c>
      <c r="D635" s="20" t="s">
        <v>1000</v>
      </c>
      <c r="E635" s="26">
        <v>41183</v>
      </c>
      <c r="H635" t="e">
        <v>#DIV/0!</v>
      </c>
      <c r="K635" t="e">
        <v>#DIV/0!</v>
      </c>
      <c r="M635" t="e">
        <v>#DIV/0!</v>
      </c>
      <c r="R635" t="e">
        <v>#DIV/0!</v>
      </c>
    </row>
    <row r="636" spans="1:20" x14ac:dyDescent="0.25">
      <c r="A636" s="172" t="s">
        <v>10833</v>
      </c>
      <c r="B636" t="s">
        <v>10834</v>
      </c>
      <c r="C636" t="s">
        <v>227</v>
      </c>
      <c r="D636" s="20" t="s">
        <v>1002</v>
      </c>
      <c r="E636" s="26">
        <v>41183</v>
      </c>
      <c r="H636" t="e">
        <v>#DIV/0!</v>
      </c>
      <c r="K636" t="e">
        <v>#DIV/0!</v>
      </c>
      <c r="M636" t="e">
        <v>#DIV/0!</v>
      </c>
      <c r="R636" t="e">
        <v>#DIV/0!</v>
      </c>
    </row>
    <row r="637" spans="1:20" x14ac:dyDescent="0.25">
      <c r="A637" s="172"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2"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2" t="s">
        <v>10307</v>
      </c>
      <c r="B639" t="s">
        <v>10308</v>
      </c>
      <c r="C639" t="s">
        <v>204</v>
      </c>
      <c r="D639" s="20" t="s">
        <v>1000</v>
      </c>
      <c r="E639" s="26">
        <v>41183</v>
      </c>
      <c r="F639">
        <v>6</v>
      </c>
      <c r="G639">
        <v>4</v>
      </c>
      <c r="H639">
        <v>1.5</v>
      </c>
      <c r="K639" t="e">
        <v>#DIV/0!</v>
      </c>
      <c r="L639">
        <v>27.5</v>
      </c>
      <c r="M639">
        <v>0</v>
      </c>
      <c r="R639" t="e">
        <v>#DIV/0!</v>
      </c>
    </row>
    <row r="640" spans="1:20" x14ac:dyDescent="0.25">
      <c r="A640" s="172" t="s">
        <v>10242</v>
      </c>
      <c r="B640" t="s">
        <v>10243</v>
      </c>
      <c r="C640" t="s">
        <v>206</v>
      </c>
      <c r="D640" s="20" t="s">
        <v>1000</v>
      </c>
      <c r="E640" s="26">
        <v>41183</v>
      </c>
      <c r="H640" t="e">
        <v>#DIV/0!</v>
      </c>
      <c r="K640" t="e">
        <v>#DIV/0!</v>
      </c>
      <c r="M640" t="e">
        <v>#DIV/0!</v>
      </c>
      <c r="R640" t="e">
        <v>#DIV/0!</v>
      </c>
    </row>
    <row r="641" spans="1:20" x14ac:dyDescent="0.25">
      <c r="A641" s="172" t="s">
        <v>9811</v>
      </c>
      <c r="B641" t="s">
        <v>9812</v>
      </c>
      <c r="C641" t="s">
        <v>223</v>
      </c>
      <c r="D641" s="20" t="s">
        <v>1002</v>
      </c>
      <c r="E641" s="26">
        <v>41183</v>
      </c>
      <c r="H641" t="e">
        <v>#DIV/0!</v>
      </c>
      <c r="K641" t="e">
        <v>#DIV/0!</v>
      </c>
      <c r="M641" t="e">
        <v>#DIV/0!</v>
      </c>
      <c r="R641" t="e">
        <v>#DIV/0!</v>
      </c>
    </row>
    <row r="642" spans="1:20" x14ac:dyDescent="0.25">
      <c r="A642" s="172" t="s">
        <v>9636</v>
      </c>
      <c r="B642" t="s">
        <v>9637</v>
      </c>
      <c r="C642" t="s">
        <v>224</v>
      </c>
      <c r="D642" s="20" t="s">
        <v>1000</v>
      </c>
      <c r="E642" s="26">
        <v>41183</v>
      </c>
      <c r="H642" t="e">
        <v>#DIV/0!</v>
      </c>
      <c r="K642" t="e">
        <v>#DIV/0!</v>
      </c>
      <c r="M642" t="e">
        <v>#DIV/0!</v>
      </c>
      <c r="R642" t="e">
        <v>#DIV/0!</v>
      </c>
    </row>
    <row r="643" spans="1:20" x14ac:dyDescent="0.25">
      <c r="A643" s="172" t="s">
        <v>9245</v>
      </c>
      <c r="B643" t="s">
        <v>9246</v>
      </c>
      <c r="C643" t="s">
        <v>211</v>
      </c>
      <c r="D643" s="20" t="s">
        <v>1000</v>
      </c>
      <c r="E643" s="26">
        <v>41183</v>
      </c>
      <c r="H643" t="e">
        <v>#DIV/0!</v>
      </c>
      <c r="K643" t="e">
        <v>#DIV/0!</v>
      </c>
      <c r="M643" t="e">
        <v>#DIV/0!</v>
      </c>
      <c r="R643" t="e">
        <v>#DIV/0!</v>
      </c>
    </row>
    <row r="644" spans="1:20" x14ac:dyDescent="0.25">
      <c r="A644" s="172"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2" t="s">
        <v>9005</v>
      </c>
      <c r="B645" t="s">
        <v>9006</v>
      </c>
      <c r="C645" t="s">
        <v>894</v>
      </c>
      <c r="D645" s="20" t="s">
        <v>1000</v>
      </c>
      <c r="E645" s="26">
        <v>41183</v>
      </c>
      <c r="H645" t="e">
        <v>#DIV/0!</v>
      </c>
      <c r="K645" t="e">
        <v>#DIV/0!</v>
      </c>
      <c r="M645" t="e">
        <v>#DIV/0!</v>
      </c>
      <c r="R645" t="e">
        <v>#DIV/0!</v>
      </c>
      <c r="T645">
        <v>1</v>
      </c>
    </row>
    <row r="646" spans="1:20" x14ac:dyDescent="0.25">
      <c r="A646" s="172"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2"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2" t="s">
        <v>8406</v>
      </c>
      <c r="B648" t="s">
        <v>8407</v>
      </c>
      <c r="C648" s="20" t="s">
        <v>213</v>
      </c>
      <c r="D648" s="20" t="s">
        <v>1000</v>
      </c>
      <c r="E648" s="26">
        <v>41183</v>
      </c>
      <c r="H648" t="e">
        <v>#DIV/0!</v>
      </c>
      <c r="K648" t="e">
        <v>#DIV/0!</v>
      </c>
      <c r="M648" t="e">
        <v>#DIV/0!</v>
      </c>
      <c r="R648" t="e">
        <v>#DIV/0!</v>
      </c>
    </row>
    <row r="649" spans="1:20" x14ac:dyDescent="0.25">
      <c r="A649" s="172"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2" t="s">
        <v>8166</v>
      </c>
      <c r="B650" t="s">
        <v>8167</v>
      </c>
      <c r="C650" t="s">
        <v>8154</v>
      </c>
      <c r="D650" s="20" t="s">
        <v>1000</v>
      </c>
      <c r="E650" s="26">
        <v>41183</v>
      </c>
      <c r="F650">
        <v>1.5</v>
      </c>
      <c r="G650">
        <v>1.5</v>
      </c>
      <c r="H650">
        <v>1</v>
      </c>
      <c r="I650">
        <v>2</v>
      </c>
      <c r="K650" t="e">
        <v>#DIV/0!</v>
      </c>
      <c r="L650">
        <v>14.5</v>
      </c>
      <c r="M650">
        <v>0</v>
      </c>
      <c r="R650" t="e">
        <v>#DIV/0!</v>
      </c>
    </row>
    <row r="651" spans="1:20" x14ac:dyDescent="0.25">
      <c r="A651" s="172" t="s">
        <v>7930</v>
      </c>
      <c r="B651" t="s">
        <v>7931</v>
      </c>
      <c r="C651" s="20" t="s">
        <v>225</v>
      </c>
      <c r="D651" s="20" t="s">
        <v>1002</v>
      </c>
      <c r="E651" s="26">
        <v>41183</v>
      </c>
      <c r="H651" t="e">
        <v>#DIV/0!</v>
      </c>
      <c r="K651" t="e">
        <v>#DIV/0!</v>
      </c>
      <c r="M651" t="e">
        <v>#DIV/0!</v>
      </c>
      <c r="R651" t="e">
        <v>#DIV/0!</v>
      </c>
    </row>
    <row r="652" spans="1:20" x14ac:dyDescent="0.25">
      <c r="A652" s="172" t="s">
        <v>7729</v>
      </c>
      <c r="B652" t="s">
        <v>7730</v>
      </c>
      <c r="C652" s="20" t="s">
        <v>226</v>
      </c>
      <c r="D652" s="20" t="s">
        <v>1000</v>
      </c>
      <c r="E652" s="26">
        <v>41183</v>
      </c>
      <c r="H652" t="e">
        <v>#DIV/0!</v>
      </c>
      <c r="K652" t="e">
        <v>#DIV/0!</v>
      </c>
      <c r="M652" t="e">
        <v>#DIV/0!</v>
      </c>
      <c r="R652" t="e">
        <v>#DIV/0!</v>
      </c>
    </row>
    <row r="653" spans="1:20" x14ac:dyDescent="0.25">
      <c r="A653" s="172"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2"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2" t="s">
        <v>6990</v>
      </c>
      <c r="B655" t="s">
        <v>6991</v>
      </c>
      <c r="C655" t="s">
        <v>232</v>
      </c>
      <c r="D655" s="20" t="s">
        <v>1002</v>
      </c>
      <c r="E655" s="26">
        <v>41183</v>
      </c>
      <c r="H655" t="e">
        <v>#DIV/0!</v>
      </c>
      <c r="K655" t="e">
        <v>#DIV/0!</v>
      </c>
      <c r="M655" t="e">
        <v>#DIV/0!</v>
      </c>
      <c r="R655" t="e">
        <v>#DIV/0!</v>
      </c>
    </row>
    <row r="656" spans="1:20" x14ac:dyDescent="0.25">
      <c r="A656" s="172" t="s">
        <v>6799</v>
      </c>
      <c r="B656" t="s">
        <v>6800</v>
      </c>
      <c r="C656" t="s">
        <v>231</v>
      </c>
      <c r="D656" s="20" t="s">
        <v>1000</v>
      </c>
      <c r="E656" s="26">
        <v>41183</v>
      </c>
      <c r="H656" t="e">
        <v>#DIV/0!</v>
      </c>
      <c r="K656" t="e">
        <v>#DIV/0!</v>
      </c>
      <c r="M656" t="e">
        <v>#DIV/0!</v>
      </c>
      <c r="R656" t="e">
        <v>#DIV/0!</v>
      </c>
    </row>
    <row r="657" spans="1:20" x14ac:dyDescent="0.25">
      <c r="A657" s="172" t="s">
        <v>6624</v>
      </c>
      <c r="B657" t="s">
        <v>6625</v>
      </c>
      <c r="C657" t="s">
        <v>317</v>
      </c>
      <c r="D657" s="20" t="s">
        <v>1002</v>
      </c>
      <c r="E657" s="26">
        <v>41183</v>
      </c>
      <c r="F657">
        <v>3</v>
      </c>
      <c r="G657">
        <v>3</v>
      </c>
      <c r="H657">
        <v>1</v>
      </c>
      <c r="K657" t="e">
        <v>#DIV/0!</v>
      </c>
      <c r="M657" t="e">
        <v>#DIV/0!</v>
      </c>
      <c r="R657" t="e">
        <v>#DIV/0!</v>
      </c>
    </row>
    <row r="658" spans="1:20" x14ac:dyDescent="0.25">
      <c r="A658" s="172" t="s">
        <v>6449</v>
      </c>
      <c r="B658" t="s">
        <v>6450</v>
      </c>
      <c r="C658" t="s">
        <v>316</v>
      </c>
      <c r="D658" s="20" t="s">
        <v>1000</v>
      </c>
      <c r="E658" s="26">
        <v>41183</v>
      </c>
      <c r="F658">
        <v>3</v>
      </c>
      <c r="G658">
        <v>3</v>
      </c>
      <c r="H658">
        <v>1</v>
      </c>
      <c r="K658" t="e">
        <v>#DIV/0!</v>
      </c>
      <c r="M658" t="e">
        <v>#DIV/0!</v>
      </c>
      <c r="R658" t="e">
        <v>#DIV/0!</v>
      </c>
    </row>
    <row r="659" spans="1:20" x14ac:dyDescent="0.25">
      <c r="A659" s="172"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2"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2" t="s">
        <v>5850</v>
      </c>
      <c r="B661" t="s">
        <v>5851</v>
      </c>
      <c r="C661" s="20" t="s">
        <v>216</v>
      </c>
      <c r="D661" s="20" t="s">
        <v>1000</v>
      </c>
      <c r="E661" s="26">
        <v>41183</v>
      </c>
      <c r="H661" t="e">
        <v>#DIV/0!</v>
      </c>
      <c r="K661" t="e">
        <v>#DIV/0!</v>
      </c>
      <c r="M661" t="e">
        <v>#DIV/0!</v>
      </c>
      <c r="R661" t="e">
        <v>#DIV/0!</v>
      </c>
      <c r="T661">
        <v>1</v>
      </c>
    </row>
    <row r="662" spans="1:20" x14ac:dyDescent="0.25">
      <c r="A662" s="172"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2" t="s">
        <v>5606</v>
      </c>
      <c r="B663" t="s">
        <v>5607</v>
      </c>
      <c r="C663" t="s">
        <v>1047</v>
      </c>
      <c r="D663" s="20" t="s">
        <v>1000</v>
      </c>
      <c r="E663" s="26">
        <v>41183</v>
      </c>
      <c r="H663" t="e">
        <v>#DIV/0!</v>
      </c>
      <c r="K663" t="e">
        <v>#DIV/0!</v>
      </c>
      <c r="M663" t="e">
        <v>#DIV/0!</v>
      </c>
      <c r="R663" t="e">
        <v>#DIV/0!</v>
      </c>
    </row>
    <row r="664" spans="1:20" x14ac:dyDescent="0.25">
      <c r="A664" s="172"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2" t="s">
        <v>4982</v>
      </c>
      <c r="B665" t="s">
        <v>4983</v>
      </c>
      <c r="C665" t="s">
        <v>229</v>
      </c>
      <c r="D665" s="20" t="s">
        <v>1000</v>
      </c>
      <c r="E665" s="26">
        <v>41183</v>
      </c>
      <c r="H665" t="e">
        <v>#DIV/0!</v>
      </c>
      <c r="K665" t="e">
        <v>#DIV/0!</v>
      </c>
      <c r="M665" t="e">
        <v>#DIV/0!</v>
      </c>
      <c r="R665" t="e">
        <v>#DIV/0!</v>
      </c>
      <c r="T665" t="e">
        <v>#DIV/0!</v>
      </c>
    </row>
    <row r="666" spans="1:20" x14ac:dyDescent="0.25">
      <c r="A666" s="172" t="s">
        <v>4807</v>
      </c>
      <c r="B666" t="s">
        <v>4808</v>
      </c>
      <c r="C666" t="s">
        <v>230</v>
      </c>
      <c r="D666" s="20" t="s">
        <v>1002</v>
      </c>
      <c r="E666" s="26">
        <v>41183</v>
      </c>
      <c r="H666" t="e">
        <v>#DIV/0!</v>
      </c>
      <c r="K666" t="e">
        <v>#DIV/0!</v>
      </c>
      <c r="M666" t="e">
        <v>#DIV/0!</v>
      </c>
      <c r="R666" t="e">
        <v>#DIV/0!</v>
      </c>
      <c r="T666">
        <v>0.97500000000000009</v>
      </c>
    </row>
    <row r="667" spans="1:20" x14ac:dyDescent="0.25">
      <c r="A667" s="172" t="s">
        <v>4632</v>
      </c>
      <c r="B667" t="s">
        <v>4633</v>
      </c>
      <c r="C667" t="s">
        <v>234</v>
      </c>
      <c r="D667" s="20" t="s">
        <v>1002</v>
      </c>
      <c r="E667" s="26">
        <v>41183</v>
      </c>
      <c r="H667" t="e">
        <v>#DIV/0!</v>
      </c>
      <c r="K667" t="e">
        <v>#DIV/0!</v>
      </c>
      <c r="M667" t="e">
        <v>#DIV/0!</v>
      </c>
      <c r="R667" t="e">
        <v>#DIV/0!</v>
      </c>
      <c r="T667">
        <v>0.75</v>
      </c>
    </row>
    <row r="668" spans="1:20" x14ac:dyDescent="0.25">
      <c r="A668" s="172" t="s">
        <v>4457</v>
      </c>
      <c r="B668" t="s">
        <v>4458</v>
      </c>
      <c r="C668" t="s">
        <v>233</v>
      </c>
      <c r="D668" s="20" t="s">
        <v>1000</v>
      </c>
      <c r="E668" s="26">
        <v>41183</v>
      </c>
      <c r="H668" t="e">
        <v>#DIV/0!</v>
      </c>
      <c r="K668" t="e">
        <v>#DIV/0!</v>
      </c>
      <c r="M668" t="e">
        <v>#DIV/0!</v>
      </c>
      <c r="R668" t="e">
        <v>#DIV/0!</v>
      </c>
      <c r="T668">
        <v>1</v>
      </c>
    </row>
    <row r="669" spans="1:20" x14ac:dyDescent="0.25">
      <c r="A669" s="172" t="s">
        <v>4282</v>
      </c>
      <c r="B669" t="s">
        <v>4283</v>
      </c>
      <c r="C669" t="s">
        <v>217</v>
      </c>
      <c r="D669" s="20" t="s">
        <v>1002</v>
      </c>
      <c r="E669" s="26">
        <v>41183</v>
      </c>
      <c r="F669">
        <v>1</v>
      </c>
      <c r="G669">
        <v>1</v>
      </c>
      <c r="H669">
        <v>1</v>
      </c>
      <c r="I669">
        <v>0</v>
      </c>
      <c r="L669">
        <v>0</v>
      </c>
      <c r="M669" t="e">
        <v>#DIV/0!</v>
      </c>
      <c r="R669" t="e">
        <v>#DIV/0!</v>
      </c>
      <c r="T669">
        <v>0</v>
      </c>
    </row>
    <row r="670" spans="1:20" x14ac:dyDescent="0.25">
      <c r="A670" s="172" t="s">
        <v>4217</v>
      </c>
      <c r="B670" t="s">
        <v>4218</v>
      </c>
      <c r="C670" t="s">
        <v>895</v>
      </c>
      <c r="D670" s="20" t="s">
        <v>1000</v>
      </c>
      <c r="E670" s="26">
        <v>41183</v>
      </c>
      <c r="H670" t="e">
        <v>#DIV/0!</v>
      </c>
      <c r="K670" t="e">
        <v>#DIV/0!</v>
      </c>
      <c r="M670" t="e">
        <v>#DIV/0!</v>
      </c>
      <c r="R670" t="e">
        <v>#DIV/0!</v>
      </c>
      <c r="T670">
        <v>0</v>
      </c>
    </row>
    <row r="671" spans="1:20" x14ac:dyDescent="0.25">
      <c r="A671" s="172" t="s">
        <v>4042</v>
      </c>
      <c r="B671" t="s">
        <v>4043</v>
      </c>
      <c r="C671" t="s">
        <v>218</v>
      </c>
      <c r="D671" s="20" t="s">
        <v>1000</v>
      </c>
      <c r="E671" s="26">
        <v>41183</v>
      </c>
      <c r="F671">
        <v>1</v>
      </c>
      <c r="G671">
        <v>1</v>
      </c>
      <c r="H671">
        <v>1</v>
      </c>
      <c r="K671" t="e">
        <v>#DIV/0!</v>
      </c>
      <c r="M671" t="e">
        <v>#DIV/0!</v>
      </c>
      <c r="R671" t="e">
        <v>#DIV/0!</v>
      </c>
      <c r="T671">
        <v>0</v>
      </c>
    </row>
    <row r="672" spans="1:20" x14ac:dyDescent="0.25">
      <c r="A672" s="172" t="s">
        <v>3867</v>
      </c>
      <c r="B672" t="s">
        <v>3868</v>
      </c>
      <c r="C672" t="s">
        <v>219</v>
      </c>
      <c r="D672" s="20" t="s">
        <v>1000</v>
      </c>
      <c r="E672" s="26">
        <v>41183</v>
      </c>
      <c r="H672" t="e">
        <v>#DIV/0!</v>
      </c>
      <c r="K672" t="e">
        <v>#DIV/0!</v>
      </c>
      <c r="M672" t="e">
        <v>#DIV/0!</v>
      </c>
      <c r="R672" t="e">
        <v>#DIV/0!</v>
      </c>
      <c r="T672">
        <v>1.0166666666666666</v>
      </c>
    </row>
    <row r="673" spans="1:20" x14ac:dyDescent="0.25">
      <c r="A673" s="172"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2"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2"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2"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2"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2"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2"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2"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2"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2"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2"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2" t="s">
        <v>14747</v>
      </c>
      <c r="B684" t="s">
        <v>14748</v>
      </c>
      <c r="C684" t="s">
        <v>201</v>
      </c>
      <c r="D684" s="20" t="s">
        <v>1002</v>
      </c>
      <c r="E684" s="26">
        <v>41183</v>
      </c>
      <c r="H684" t="e">
        <v>#DIV/0!</v>
      </c>
      <c r="I684">
        <v>4</v>
      </c>
      <c r="L684">
        <v>0</v>
      </c>
      <c r="M684" t="e">
        <v>#DIV/0!</v>
      </c>
      <c r="R684" t="e">
        <v>#DIV/0!</v>
      </c>
    </row>
    <row r="685" spans="1:20" x14ac:dyDescent="0.25">
      <c r="A685" s="172" t="s">
        <v>14838</v>
      </c>
      <c r="B685" t="s">
        <v>14839</v>
      </c>
      <c r="C685" t="s">
        <v>200</v>
      </c>
      <c r="D685" s="20" t="s">
        <v>1002</v>
      </c>
      <c r="E685" s="26">
        <v>41183</v>
      </c>
      <c r="F685">
        <v>6</v>
      </c>
      <c r="G685">
        <v>4</v>
      </c>
      <c r="H685">
        <v>1.5</v>
      </c>
      <c r="K685" t="e">
        <v>#DIV/0!</v>
      </c>
      <c r="L685">
        <v>20</v>
      </c>
      <c r="M685">
        <v>0</v>
      </c>
      <c r="R685" t="e">
        <v>#DIV/0!</v>
      </c>
    </row>
    <row r="686" spans="1:20" x14ac:dyDescent="0.25">
      <c r="A686" s="172" t="s">
        <v>15015</v>
      </c>
      <c r="B686" t="s">
        <v>15016</v>
      </c>
      <c r="C686" t="s">
        <v>202</v>
      </c>
      <c r="D686" s="20" t="s">
        <v>1002</v>
      </c>
      <c r="E686" s="26">
        <v>41183</v>
      </c>
      <c r="H686" t="e">
        <v>#DIV/0!</v>
      </c>
      <c r="M686" t="e">
        <v>#DIV/0!</v>
      </c>
      <c r="R686" t="e">
        <v>#DIV/0!</v>
      </c>
      <c r="T686">
        <v>0.74285714285714288</v>
      </c>
    </row>
    <row r="687" spans="1:20" x14ac:dyDescent="0.25">
      <c r="A687" s="172" t="s">
        <v>15558</v>
      </c>
      <c r="B687" t="s">
        <v>15559</v>
      </c>
      <c r="C687" t="s">
        <v>228</v>
      </c>
      <c r="D687" s="20" t="s">
        <v>1002</v>
      </c>
      <c r="E687" s="26">
        <v>41183</v>
      </c>
      <c r="H687" t="e">
        <v>#DIV/0!</v>
      </c>
      <c r="K687" t="e">
        <v>#DIV/0!</v>
      </c>
      <c r="M687" t="e">
        <v>#DIV/0!</v>
      </c>
      <c r="R687" t="e">
        <v>#DIV/0!</v>
      </c>
    </row>
    <row r="688" spans="1:20" x14ac:dyDescent="0.25">
      <c r="A688" s="172" t="s">
        <v>15719</v>
      </c>
      <c r="B688" t="s">
        <v>15720</v>
      </c>
      <c r="C688" t="s">
        <v>227</v>
      </c>
      <c r="D688" s="20" t="s">
        <v>1000</v>
      </c>
      <c r="E688" s="26">
        <v>41183</v>
      </c>
      <c r="H688" t="e">
        <v>#DIV/0!</v>
      </c>
      <c r="K688" t="e">
        <v>#DIV/0!</v>
      </c>
      <c r="M688" t="e">
        <v>#DIV/0!</v>
      </c>
      <c r="R688" t="e">
        <v>#DIV/0!</v>
      </c>
      <c r="T688">
        <v>0.97500000000000009</v>
      </c>
    </row>
    <row r="689" spans="1:20" x14ac:dyDescent="0.25">
      <c r="A689" s="172"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2"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2" t="s">
        <v>16252</v>
      </c>
      <c r="B691" t="s">
        <v>16253</v>
      </c>
      <c r="C691" t="s">
        <v>204</v>
      </c>
      <c r="D691" s="20" t="s">
        <v>1002</v>
      </c>
      <c r="E691" s="26">
        <v>41183</v>
      </c>
      <c r="F691">
        <v>6</v>
      </c>
      <c r="G691">
        <v>4</v>
      </c>
      <c r="H691">
        <v>1.5</v>
      </c>
      <c r="K691" t="e">
        <v>#DIV/0!</v>
      </c>
      <c r="L691">
        <v>27.5</v>
      </c>
      <c r="M691">
        <v>0</v>
      </c>
      <c r="R691" t="e">
        <v>#DIV/0!</v>
      </c>
    </row>
    <row r="692" spans="1:20" x14ac:dyDescent="0.25">
      <c r="A692" s="172" t="s">
        <v>16429</v>
      </c>
      <c r="B692" t="s">
        <v>16430</v>
      </c>
      <c r="C692" t="s">
        <v>206</v>
      </c>
      <c r="D692" s="20" t="s">
        <v>1002</v>
      </c>
      <c r="E692" s="26">
        <v>41183</v>
      </c>
      <c r="H692" t="e">
        <v>#DIV/0!</v>
      </c>
      <c r="K692" t="e">
        <v>#DIV/0!</v>
      </c>
      <c r="M692" t="e">
        <v>#DIV/0!</v>
      </c>
      <c r="R692" t="e">
        <v>#DIV/0!</v>
      </c>
    </row>
    <row r="693" spans="1:20" x14ac:dyDescent="0.25">
      <c r="A693" s="172" t="s">
        <v>16570</v>
      </c>
      <c r="B693" t="s">
        <v>16571</v>
      </c>
      <c r="C693" t="s">
        <v>223</v>
      </c>
      <c r="D693" s="20" t="s">
        <v>1000</v>
      </c>
      <c r="E693" s="26">
        <v>41183</v>
      </c>
      <c r="H693" t="e">
        <v>#DIV/0!</v>
      </c>
      <c r="K693" t="e">
        <v>#DIV/0!</v>
      </c>
      <c r="M693" t="e">
        <v>#DIV/0!</v>
      </c>
      <c r="R693" t="e">
        <v>#DIV/0!</v>
      </c>
    </row>
    <row r="694" spans="1:20" x14ac:dyDescent="0.25">
      <c r="A694" s="172" t="s">
        <v>16749</v>
      </c>
      <c r="B694" t="s">
        <v>16750</v>
      </c>
      <c r="C694" t="s">
        <v>224</v>
      </c>
      <c r="D694" s="20" t="s">
        <v>1002</v>
      </c>
      <c r="E694" s="26">
        <v>41183</v>
      </c>
      <c r="H694" t="e">
        <v>#DIV/0!</v>
      </c>
      <c r="K694" t="e">
        <v>#DIV/0!</v>
      </c>
      <c r="M694" t="e">
        <v>#DIV/0!</v>
      </c>
      <c r="R694" t="e">
        <v>#DIV/0!</v>
      </c>
    </row>
    <row r="695" spans="1:20" x14ac:dyDescent="0.25">
      <c r="A695" s="172" t="s">
        <v>17186</v>
      </c>
      <c r="B695" t="s">
        <v>17187</v>
      </c>
      <c r="C695" t="s">
        <v>225</v>
      </c>
      <c r="D695" s="20" t="s">
        <v>1000</v>
      </c>
      <c r="E695" s="26">
        <v>41183</v>
      </c>
      <c r="H695" t="e">
        <v>#DIV/0!</v>
      </c>
      <c r="K695" t="e">
        <v>#DIV/0!</v>
      </c>
      <c r="M695" t="e">
        <v>#DIV/0!</v>
      </c>
      <c r="R695" t="e">
        <v>#DIV/0!</v>
      </c>
    </row>
    <row r="696" spans="1:20" x14ac:dyDescent="0.25">
      <c r="A696" s="172" t="s">
        <v>17393</v>
      </c>
      <c r="B696" t="s">
        <v>17394</v>
      </c>
      <c r="C696" t="s">
        <v>226</v>
      </c>
      <c r="D696" s="20" t="s">
        <v>1002</v>
      </c>
      <c r="E696" s="26">
        <v>41183</v>
      </c>
      <c r="H696" t="e">
        <v>#DIV/0!</v>
      </c>
      <c r="K696" t="e">
        <v>#DIV/0!</v>
      </c>
      <c r="M696" t="e">
        <v>#DIV/0!</v>
      </c>
      <c r="R696" t="e">
        <v>#DIV/0!</v>
      </c>
    </row>
    <row r="697" spans="1:20" x14ac:dyDescent="0.25">
      <c r="A697" s="172" t="s">
        <v>17570</v>
      </c>
      <c r="B697" t="s">
        <v>17571</v>
      </c>
      <c r="C697" t="s">
        <v>232</v>
      </c>
      <c r="D697" s="20" t="s">
        <v>1000</v>
      </c>
      <c r="E697" s="26">
        <v>41183</v>
      </c>
      <c r="H697" t="e">
        <v>#DIV/0!</v>
      </c>
      <c r="K697" t="e">
        <v>#DIV/0!</v>
      </c>
      <c r="M697" t="e">
        <v>#DIV/0!</v>
      </c>
      <c r="R697" t="e">
        <v>#DIV/0!</v>
      </c>
    </row>
    <row r="698" spans="1:20" x14ac:dyDescent="0.25">
      <c r="A698" s="172" t="s">
        <v>17767</v>
      </c>
      <c r="B698" t="s">
        <v>17768</v>
      </c>
      <c r="C698" t="s">
        <v>231</v>
      </c>
      <c r="D698" s="20" t="s">
        <v>1002</v>
      </c>
      <c r="E698" s="26">
        <v>41183</v>
      </c>
      <c r="H698" t="e">
        <v>#DIV/0!</v>
      </c>
      <c r="K698" t="e">
        <v>#DIV/0!</v>
      </c>
      <c r="M698" t="e">
        <v>#DIV/0!</v>
      </c>
      <c r="R698" t="e">
        <v>#DIV/0!</v>
      </c>
    </row>
    <row r="699" spans="1:20" x14ac:dyDescent="0.25">
      <c r="A699" s="172" t="s">
        <v>17944</v>
      </c>
      <c r="B699" t="s">
        <v>17945</v>
      </c>
      <c r="C699" t="s">
        <v>317</v>
      </c>
      <c r="D699" s="20" t="s">
        <v>1000</v>
      </c>
      <c r="E699" s="26">
        <v>41183</v>
      </c>
      <c r="F699">
        <v>3</v>
      </c>
      <c r="G699">
        <v>3</v>
      </c>
      <c r="H699">
        <v>1</v>
      </c>
      <c r="K699" t="e">
        <v>#DIV/0!</v>
      </c>
      <c r="M699" t="e">
        <v>#DIV/0!</v>
      </c>
      <c r="R699" t="e">
        <v>#DIV/0!</v>
      </c>
    </row>
    <row r="700" spans="1:20" x14ac:dyDescent="0.25">
      <c r="A700" s="172" t="s">
        <v>18123</v>
      </c>
      <c r="B700" t="s">
        <v>18124</v>
      </c>
      <c r="C700" t="s">
        <v>316</v>
      </c>
      <c r="D700" s="20" t="s">
        <v>1002</v>
      </c>
      <c r="E700" s="26">
        <v>41183</v>
      </c>
      <c r="F700">
        <v>3</v>
      </c>
      <c r="G700">
        <v>3</v>
      </c>
      <c r="H700">
        <v>1</v>
      </c>
      <c r="K700" t="e">
        <v>#DIV/0!</v>
      </c>
      <c r="M700" t="e">
        <v>#DIV/0!</v>
      </c>
      <c r="R700" t="e">
        <v>#DIV/0!</v>
      </c>
    </row>
    <row r="701" spans="1:20" x14ac:dyDescent="0.25">
      <c r="A701" s="172"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2"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2" t="s">
        <v>18732</v>
      </c>
      <c r="B703" t="s">
        <v>18733</v>
      </c>
      <c r="C703" t="s">
        <v>216</v>
      </c>
      <c r="D703" s="20" t="s">
        <v>1002</v>
      </c>
      <c r="E703" s="26">
        <v>41183</v>
      </c>
      <c r="H703" t="e">
        <v>#DIV/0!</v>
      </c>
      <c r="K703" t="e">
        <v>#DIV/0!</v>
      </c>
      <c r="M703" t="e">
        <v>#DIV/0!</v>
      </c>
      <c r="R703" t="e">
        <v>#DIV/0!</v>
      </c>
    </row>
    <row r="704" spans="1:20" x14ac:dyDescent="0.25">
      <c r="A704" s="172" t="s">
        <v>18909</v>
      </c>
      <c r="B704" t="s">
        <v>18910</v>
      </c>
      <c r="C704" s="20" t="s">
        <v>229</v>
      </c>
      <c r="D704" s="20" t="s">
        <v>1002</v>
      </c>
      <c r="E704" s="26">
        <v>41183</v>
      </c>
      <c r="H704" t="e">
        <v>#DIV/0!</v>
      </c>
      <c r="K704" t="e">
        <v>#DIV/0!</v>
      </c>
      <c r="M704" t="e">
        <v>#DIV/0!</v>
      </c>
      <c r="R704" t="e">
        <v>#DIV/0!</v>
      </c>
    </row>
    <row r="705" spans="1:20" x14ac:dyDescent="0.25">
      <c r="A705" s="172" t="s">
        <v>19086</v>
      </c>
      <c r="B705" t="s">
        <v>19087</v>
      </c>
      <c r="C705" t="s">
        <v>230</v>
      </c>
      <c r="D705" s="20" t="s">
        <v>1000</v>
      </c>
      <c r="E705" s="26">
        <v>41183</v>
      </c>
      <c r="H705" t="e">
        <v>#DIV/0!</v>
      </c>
      <c r="K705" t="e">
        <v>#DIV/0!</v>
      </c>
      <c r="M705" t="e">
        <v>#DIV/0!</v>
      </c>
      <c r="R705" t="e">
        <v>#DIV/0!</v>
      </c>
    </row>
    <row r="706" spans="1:20" x14ac:dyDescent="0.25">
      <c r="A706" s="172" t="s">
        <v>19265</v>
      </c>
      <c r="B706" t="s">
        <v>19266</v>
      </c>
      <c r="C706" t="s">
        <v>234</v>
      </c>
      <c r="D706" s="20" t="s">
        <v>1000</v>
      </c>
      <c r="E706" s="26">
        <v>41183</v>
      </c>
      <c r="H706" t="e">
        <v>#DIV/0!</v>
      </c>
      <c r="K706" t="e">
        <v>#DIV/0!</v>
      </c>
      <c r="M706" t="e">
        <v>#DIV/0!</v>
      </c>
      <c r="R706" t="e">
        <v>#DIV/0!</v>
      </c>
    </row>
    <row r="707" spans="1:20" x14ac:dyDescent="0.25">
      <c r="A707" s="172" t="s">
        <v>19444</v>
      </c>
      <c r="B707" t="s">
        <v>19445</v>
      </c>
      <c r="C707" s="20" t="s">
        <v>233</v>
      </c>
      <c r="D707" s="20" t="s">
        <v>1002</v>
      </c>
      <c r="E707" s="26">
        <v>41183</v>
      </c>
      <c r="H707" t="e">
        <v>#DIV/0!</v>
      </c>
      <c r="K707" t="e">
        <v>#DIV/0!</v>
      </c>
      <c r="M707" t="e">
        <v>#DIV/0!</v>
      </c>
      <c r="R707" t="e">
        <v>#DIV/0!</v>
      </c>
    </row>
    <row r="708" spans="1:20" x14ac:dyDescent="0.25">
      <c r="A708" s="172"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2"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2"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2" t="s">
        <v>20352</v>
      </c>
      <c r="B711" t="s">
        <v>20353</v>
      </c>
      <c r="C711" t="s">
        <v>211</v>
      </c>
      <c r="D711" s="20" t="s">
        <v>1002</v>
      </c>
      <c r="E711" s="26">
        <v>41183</v>
      </c>
      <c r="H711" t="e">
        <v>#DIV/0!</v>
      </c>
      <c r="K711" t="e">
        <v>#DIV/0!</v>
      </c>
      <c r="M711" t="e">
        <v>#DIV/0!</v>
      </c>
      <c r="R711" t="e">
        <v>#DIV/0!</v>
      </c>
    </row>
    <row r="712" spans="1:20" x14ac:dyDescent="0.25">
      <c r="A712" s="172"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2" t="s">
        <v>20708</v>
      </c>
      <c r="B713" t="s">
        <v>20709</v>
      </c>
      <c r="C713" t="s">
        <v>894</v>
      </c>
      <c r="D713" s="20" t="s">
        <v>1002</v>
      </c>
      <c r="E713" s="26">
        <v>41183</v>
      </c>
      <c r="H713" t="e">
        <v>#DIV/0!</v>
      </c>
      <c r="K713" t="e">
        <v>#DIV/0!</v>
      </c>
      <c r="M713" t="e">
        <v>#DIV/0!</v>
      </c>
      <c r="R713" t="e">
        <v>#DIV/0!</v>
      </c>
    </row>
    <row r="714" spans="1:20" x14ac:dyDescent="0.25">
      <c r="A714" s="172"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2"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2" t="s">
        <v>21205</v>
      </c>
      <c r="B716" t="s">
        <v>21206</v>
      </c>
      <c r="C716" s="20" t="s">
        <v>213</v>
      </c>
      <c r="D716" s="20" t="s">
        <v>1002</v>
      </c>
      <c r="E716" s="26">
        <v>41183</v>
      </c>
      <c r="H716" t="e">
        <v>#DIV/0!</v>
      </c>
      <c r="K716" t="e">
        <v>#DIV/0!</v>
      </c>
      <c r="M716" t="e">
        <v>#DIV/0!</v>
      </c>
      <c r="R716" t="e">
        <v>#DIV/0!</v>
      </c>
      <c r="T716">
        <v>0.75</v>
      </c>
    </row>
    <row r="717" spans="1:20" x14ac:dyDescent="0.25">
      <c r="A717" s="172"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2"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2" t="s">
        <v>21656</v>
      </c>
      <c r="B719" t="s">
        <v>21657</v>
      </c>
      <c r="C719" t="s">
        <v>217</v>
      </c>
      <c r="D719" s="20" t="s">
        <v>1000</v>
      </c>
      <c r="E719" s="26">
        <v>41183</v>
      </c>
      <c r="F719">
        <v>1</v>
      </c>
      <c r="G719">
        <v>1</v>
      </c>
      <c r="H719">
        <v>1</v>
      </c>
      <c r="I719">
        <v>0</v>
      </c>
      <c r="L719">
        <v>0</v>
      </c>
      <c r="M719" t="e">
        <v>#DIV/0!</v>
      </c>
      <c r="R719" t="e">
        <v>#DIV/0!</v>
      </c>
    </row>
    <row r="720" spans="1:20" x14ac:dyDescent="0.25">
      <c r="A720" s="172" t="s">
        <v>21835</v>
      </c>
      <c r="B720" t="s">
        <v>21836</v>
      </c>
      <c r="C720" t="s">
        <v>895</v>
      </c>
      <c r="D720" s="20" t="s">
        <v>1002</v>
      </c>
      <c r="E720" s="26">
        <v>41183</v>
      </c>
      <c r="H720" t="e">
        <v>#DIV/0!</v>
      </c>
      <c r="K720" t="e">
        <v>#DIV/0!</v>
      </c>
      <c r="M720" t="e">
        <v>#DIV/0!</v>
      </c>
      <c r="R720" t="e">
        <v>#DIV/0!</v>
      </c>
      <c r="T720">
        <v>0</v>
      </c>
    </row>
    <row r="721" spans="1:20" x14ac:dyDescent="0.25">
      <c r="A721" s="172" t="s">
        <v>21900</v>
      </c>
      <c r="B721" t="s">
        <v>21901</v>
      </c>
      <c r="C721" t="s">
        <v>218</v>
      </c>
      <c r="D721" s="20" t="s">
        <v>1002</v>
      </c>
      <c r="E721" s="26">
        <v>41183</v>
      </c>
      <c r="F721">
        <v>1</v>
      </c>
      <c r="G721">
        <v>1</v>
      </c>
      <c r="H721">
        <v>1</v>
      </c>
      <c r="K721" t="e">
        <v>#DIV/0!</v>
      </c>
      <c r="M721" t="e">
        <v>#DIV/0!</v>
      </c>
      <c r="R721" t="e">
        <v>#DIV/0!</v>
      </c>
      <c r="T721" t="e">
        <v>#DIV/0!</v>
      </c>
    </row>
    <row r="722" spans="1:20" x14ac:dyDescent="0.25">
      <c r="A722" s="172" t="s">
        <v>22077</v>
      </c>
      <c r="B722" t="s">
        <v>22078</v>
      </c>
      <c r="C722" t="s">
        <v>219</v>
      </c>
      <c r="D722" s="20" t="s">
        <v>1002</v>
      </c>
      <c r="E722" s="26">
        <v>41183</v>
      </c>
      <c r="H722" t="e">
        <v>#DIV/0!</v>
      </c>
      <c r="K722" t="e">
        <v>#DIV/0!</v>
      </c>
      <c r="M722" t="e">
        <v>#DIV/0!</v>
      </c>
      <c r="R722" t="e">
        <v>#DIV/0!</v>
      </c>
      <c r="T722">
        <v>0.95</v>
      </c>
    </row>
    <row r="723" spans="1:20" x14ac:dyDescent="0.25">
      <c r="A723" s="172" t="s">
        <v>11485</v>
      </c>
      <c r="B723" t="s">
        <v>11486</v>
      </c>
      <c r="C723" t="s">
        <v>198</v>
      </c>
      <c r="D723" s="20" t="s">
        <v>1002</v>
      </c>
      <c r="E723" s="26">
        <v>41214</v>
      </c>
      <c r="F723">
        <v>4</v>
      </c>
      <c r="G723">
        <v>2.5</v>
      </c>
      <c r="H723">
        <v>1.6</v>
      </c>
      <c r="K723" t="e">
        <v>#DIV/0!</v>
      </c>
      <c r="L723">
        <v>14.5</v>
      </c>
      <c r="M723">
        <v>0</v>
      </c>
      <c r="R723" t="e">
        <v>#DIV/0!</v>
      </c>
      <c r="T723">
        <v>1</v>
      </c>
    </row>
    <row r="724" spans="1:20" x14ac:dyDescent="0.25">
      <c r="A724" s="172"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2"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2"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2"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2"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2"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2"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2"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2"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2"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2"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2"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2" t="s">
        <v>12188</v>
      </c>
      <c r="B736" t="s">
        <v>12189</v>
      </c>
      <c r="C736" t="s">
        <v>200</v>
      </c>
      <c r="D736" s="20" t="s">
        <v>1000</v>
      </c>
      <c r="E736" s="26">
        <v>41214</v>
      </c>
      <c r="F736">
        <v>6</v>
      </c>
      <c r="G736">
        <v>4</v>
      </c>
      <c r="H736">
        <v>1.5</v>
      </c>
      <c r="K736" t="e">
        <v>#DIV/0!</v>
      </c>
      <c r="L736">
        <v>20</v>
      </c>
      <c r="M736">
        <v>0</v>
      </c>
      <c r="R736" t="e">
        <v>#DIV/0!</v>
      </c>
      <c r="T736">
        <v>1</v>
      </c>
    </row>
    <row r="737" spans="1:20" x14ac:dyDescent="0.25">
      <c r="A737" s="172" t="s">
        <v>12473</v>
      </c>
      <c r="B737" t="s">
        <v>12474</v>
      </c>
      <c r="C737" s="20" t="s">
        <v>202</v>
      </c>
      <c r="D737" s="20" t="s">
        <v>1000</v>
      </c>
      <c r="E737" s="26">
        <v>41214</v>
      </c>
      <c r="H737" t="e">
        <v>#DIV/0!</v>
      </c>
      <c r="M737" t="e">
        <v>#DIV/0!</v>
      </c>
      <c r="R737" t="e">
        <v>#DIV/0!</v>
      </c>
    </row>
    <row r="738" spans="1:20" x14ac:dyDescent="0.25">
      <c r="A738" s="172" t="s">
        <v>11010</v>
      </c>
      <c r="B738" t="s">
        <v>11011</v>
      </c>
      <c r="C738" t="s">
        <v>228</v>
      </c>
      <c r="D738" s="20" t="s">
        <v>1000</v>
      </c>
      <c r="E738" s="26">
        <v>41214</v>
      </c>
      <c r="H738" t="e">
        <v>#DIV/0!</v>
      </c>
      <c r="K738" t="e">
        <v>#DIV/0!</v>
      </c>
      <c r="M738" t="e">
        <v>#DIV/0!</v>
      </c>
      <c r="R738" t="e">
        <v>#DIV/0!</v>
      </c>
    </row>
    <row r="739" spans="1:20" x14ac:dyDescent="0.25">
      <c r="A739" s="172" t="s">
        <v>10835</v>
      </c>
      <c r="B739" t="s">
        <v>10836</v>
      </c>
      <c r="C739" t="s">
        <v>227</v>
      </c>
      <c r="D739" s="20" t="s">
        <v>1002</v>
      </c>
      <c r="E739" s="26">
        <v>41214</v>
      </c>
      <c r="H739" t="e">
        <v>#DIV/0!</v>
      </c>
      <c r="K739" t="e">
        <v>#DIV/0!</v>
      </c>
      <c r="M739" t="e">
        <v>#DIV/0!</v>
      </c>
      <c r="R739" t="e">
        <v>#DIV/0!</v>
      </c>
    </row>
    <row r="740" spans="1:20" x14ac:dyDescent="0.25">
      <c r="A740" s="172"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2"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2"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2" t="s">
        <v>10244</v>
      </c>
      <c r="B743" t="s">
        <v>10245</v>
      </c>
      <c r="C743" t="s">
        <v>206</v>
      </c>
      <c r="D743" s="20" t="s">
        <v>1000</v>
      </c>
      <c r="E743" s="26">
        <v>41214</v>
      </c>
      <c r="H743" t="e">
        <v>#DIV/0!</v>
      </c>
      <c r="K743" t="e">
        <v>#DIV/0!</v>
      </c>
      <c r="M743" t="e">
        <v>#DIV/0!</v>
      </c>
      <c r="R743" t="e">
        <v>#DIV/0!</v>
      </c>
    </row>
    <row r="744" spans="1:20" x14ac:dyDescent="0.25">
      <c r="A744" s="172" t="s">
        <v>9813</v>
      </c>
      <c r="B744" t="s">
        <v>9814</v>
      </c>
      <c r="C744" t="s">
        <v>223</v>
      </c>
      <c r="D744" s="20" t="s">
        <v>1002</v>
      </c>
      <c r="E744" s="26">
        <v>41214</v>
      </c>
      <c r="H744" t="e">
        <v>#DIV/0!</v>
      </c>
      <c r="K744" t="e">
        <v>#DIV/0!</v>
      </c>
      <c r="M744" t="e">
        <v>#DIV/0!</v>
      </c>
      <c r="R744" t="e">
        <v>#DIV/0!</v>
      </c>
      <c r="T744">
        <v>1.1000000000000001</v>
      </c>
    </row>
    <row r="745" spans="1:20" x14ac:dyDescent="0.25">
      <c r="A745" s="172" t="s">
        <v>9638</v>
      </c>
      <c r="B745" t="s">
        <v>9639</v>
      </c>
      <c r="C745" t="s">
        <v>224</v>
      </c>
      <c r="D745" s="20" t="s">
        <v>1000</v>
      </c>
      <c r="E745" s="26">
        <v>41214</v>
      </c>
      <c r="H745" t="e">
        <v>#DIV/0!</v>
      </c>
      <c r="K745" t="e">
        <v>#DIV/0!</v>
      </c>
      <c r="M745" t="e">
        <v>#DIV/0!</v>
      </c>
      <c r="R745" t="e">
        <v>#DIV/0!</v>
      </c>
    </row>
    <row r="746" spans="1:20" x14ac:dyDescent="0.25">
      <c r="A746" s="172" t="s">
        <v>9247</v>
      </c>
      <c r="B746" t="s">
        <v>9248</v>
      </c>
      <c r="C746" t="s">
        <v>211</v>
      </c>
      <c r="D746" s="20" t="s">
        <v>1000</v>
      </c>
      <c r="E746" s="26">
        <v>41214</v>
      </c>
      <c r="H746" t="e">
        <v>#DIV/0!</v>
      </c>
      <c r="K746" t="e">
        <v>#DIV/0!</v>
      </c>
      <c r="M746" t="e">
        <v>#DIV/0!</v>
      </c>
      <c r="R746" t="e">
        <v>#DIV/0!</v>
      </c>
    </row>
    <row r="747" spans="1:20" x14ac:dyDescent="0.25">
      <c r="A747" s="172"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2" t="s">
        <v>9007</v>
      </c>
      <c r="B748" t="s">
        <v>9008</v>
      </c>
      <c r="C748" t="s">
        <v>894</v>
      </c>
      <c r="D748" s="20" t="s">
        <v>1000</v>
      </c>
      <c r="E748" s="26">
        <v>41214</v>
      </c>
      <c r="H748" t="e">
        <v>#DIV/0!</v>
      </c>
      <c r="K748" t="e">
        <v>#DIV/0!</v>
      </c>
      <c r="M748" t="e">
        <v>#DIV/0!</v>
      </c>
      <c r="R748" t="e">
        <v>#DIV/0!</v>
      </c>
    </row>
    <row r="749" spans="1:20" x14ac:dyDescent="0.25">
      <c r="A749" s="172"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2"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2" t="s">
        <v>8408</v>
      </c>
      <c r="B751" t="s">
        <v>8409</v>
      </c>
      <c r="C751" t="s">
        <v>213</v>
      </c>
      <c r="D751" s="20" t="s">
        <v>1000</v>
      </c>
      <c r="E751" s="26">
        <v>41214</v>
      </c>
      <c r="H751" t="e">
        <v>#DIV/0!</v>
      </c>
      <c r="K751" t="e">
        <v>#DIV/0!</v>
      </c>
      <c r="M751" t="e">
        <v>#DIV/0!</v>
      </c>
      <c r="R751" t="e">
        <v>#DIV/0!</v>
      </c>
    </row>
    <row r="752" spans="1:20" x14ac:dyDescent="0.25">
      <c r="A752" s="172"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2" t="s">
        <v>8168</v>
      </c>
      <c r="B753" t="s">
        <v>8169</v>
      </c>
      <c r="C753" t="s">
        <v>8154</v>
      </c>
      <c r="D753" s="20" t="s">
        <v>1000</v>
      </c>
      <c r="E753" s="26">
        <v>41214</v>
      </c>
      <c r="F753">
        <v>1.5</v>
      </c>
      <c r="G753">
        <v>1.5</v>
      </c>
      <c r="H753">
        <v>1</v>
      </c>
      <c r="I753">
        <v>2</v>
      </c>
      <c r="K753" t="e">
        <v>#DIV/0!</v>
      </c>
      <c r="L753">
        <v>14.5</v>
      </c>
      <c r="M753">
        <v>0</v>
      </c>
      <c r="R753" t="e">
        <v>#DIV/0!</v>
      </c>
    </row>
    <row r="754" spans="1:20" x14ac:dyDescent="0.25">
      <c r="A754" s="172" t="s">
        <v>7932</v>
      </c>
      <c r="B754" t="s">
        <v>7933</v>
      </c>
      <c r="C754" t="s">
        <v>225</v>
      </c>
      <c r="D754" s="20" t="s">
        <v>1002</v>
      </c>
      <c r="E754" s="26">
        <v>41214</v>
      </c>
      <c r="H754" t="e">
        <v>#DIV/0!</v>
      </c>
      <c r="K754" t="e">
        <v>#DIV/0!</v>
      </c>
      <c r="M754" t="e">
        <v>#DIV/0!</v>
      </c>
      <c r="R754" t="e">
        <v>#DIV/0!</v>
      </c>
    </row>
    <row r="755" spans="1:20" x14ac:dyDescent="0.25">
      <c r="A755" s="172" t="s">
        <v>7731</v>
      </c>
      <c r="B755" t="s">
        <v>7732</v>
      </c>
      <c r="C755" t="s">
        <v>226</v>
      </c>
      <c r="D755" s="20" t="s">
        <v>1000</v>
      </c>
      <c r="E755" s="26">
        <v>41214</v>
      </c>
      <c r="H755" t="e">
        <v>#DIV/0!</v>
      </c>
      <c r="K755" t="e">
        <v>#DIV/0!</v>
      </c>
      <c r="M755" t="e">
        <v>#DIV/0!</v>
      </c>
      <c r="R755" t="e">
        <v>#DIV/0!</v>
      </c>
    </row>
    <row r="756" spans="1:20" x14ac:dyDescent="0.25">
      <c r="A756" s="172"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2"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2" t="s">
        <v>6992</v>
      </c>
      <c r="B758" t="s">
        <v>6993</v>
      </c>
      <c r="C758" t="s">
        <v>232</v>
      </c>
      <c r="D758" s="20" t="s">
        <v>1002</v>
      </c>
      <c r="E758" s="26">
        <v>41214</v>
      </c>
      <c r="H758" t="e">
        <v>#DIV/0!</v>
      </c>
      <c r="K758" t="e">
        <v>#DIV/0!</v>
      </c>
      <c r="M758" t="e">
        <v>#DIV/0!</v>
      </c>
      <c r="R758" t="e">
        <v>#DIV/0!</v>
      </c>
      <c r="T758">
        <v>0.6</v>
      </c>
    </row>
    <row r="759" spans="1:20" x14ac:dyDescent="0.25">
      <c r="A759" s="172" t="s">
        <v>6801</v>
      </c>
      <c r="B759" t="s">
        <v>6802</v>
      </c>
      <c r="C759" t="s">
        <v>231</v>
      </c>
      <c r="D759" s="20" t="s">
        <v>1000</v>
      </c>
      <c r="E759" s="26">
        <v>41214</v>
      </c>
      <c r="H759" t="e">
        <v>#DIV/0!</v>
      </c>
      <c r="K759" t="e">
        <v>#DIV/0!</v>
      </c>
      <c r="M759" t="e">
        <v>#DIV/0!</v>
      </c>
      <c r="R759" t="e">
        <v>#DIV/0!</v>
      </c>
    </row>
    <row r="760" spans="1:20" x14ac:dyDescent="0.25">
      <c r="A760" s="172" t="s">
        <v>6626</v>
      </c>
      <c r="B760" t="s">
        <v>6627</v>
      </c>
      <c r="C760" s="20" t="s">
        <v>317</v>
      </c>
      <c r="D760" s="20" t="s">
        <v>1002</v>
      </c>
      <c r="E760" s="26">
        <v>41214</v>
      </c>
      <c r="F760">
        <v>3</v>
      </c>
      <c r="G760">
        <v>3</v>
      </c>
      <c r="H760">
        <v>1</v>
      </c>
      <c r="K760" t="e">
        <v>#DIV/0!</v>
      </c>
      <c r="M760" t="e">
        <v>#DIV/0!</v>
      </c>
      <c r="R760" t="e">
        <v>#DIV/0!</v>
      </c>
    </row>
    <row r="761" spans="1:20" x14ac:dyDescent="0.25">
      <c r="A761" s="172" t="s">
        <v>6451</v>
      </c>
      <c r="B761" t="s">
        <v>6452</v>
      </c>
      <c r="C761" t="s">
        <v>316</v>
      </c>
      <c r="D761" s="20" t="s">
        <v>1000</v>
      </c>
      <c r="E761" s="26">
        <v>41214</v>
      </c>
      <c r="F761">
        <v>3</v>
      </c>
      <c r="G761">
        <v>3</v>
      </c>
      <c r="H761">
        <v>1</v>
      </c>
      <c r="K761" t="e">
        <v>#DIV/0!</v>
      </c>
      <c r="M761" t="e">
        <v>#DIV/0!</v>
      </c>
      <c r="R761" t="e">
        <v>#DIV/0!</v>
      </c>
    </row>
    <row r="762" spans="1:20" x14ac:dyDescent="0.25">
      <c r="A762" s="172"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2"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2" t="s">
        <v>5852</v>
      </c>
      <c r="B764" t="s">
        <v>5853</v>
      </c>
      <c r="C764" s="20" t="s">
        <v>216</v>
      </c>
      <c r="D764" s="20" t="s">
        <v>1000</v>
      </c>
      <c r="E764" s="26">
        <v>41214</v>
      </c>
      <c r="H764" t="e">
        <v>#DIV/0!</v>
      </c>
      <c r="K764" t="e">
        <v>#DIV/0!</v>
      </c>
      <c r="M764" t="e">
        <v>#DIV/0!</v>
      </c>
      <c r="R764" t="e">
        <v>#DIV/0!</v>
      </c>
    </row>
    <row r="765" spans="1:20" x14ac:dyDescent="0.25">
      <c r="A765" s="172"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2" t="s">
        <v>5608</v>
      </c>
      <c r="B766" t="s">
        <v>5609</v>
      </c>
      <c r="C766" t="s">
        <v>1047</v>
      </c>
      <c r="D766" s="20" t="s">
        <v>1000</v>
      </c>
      <c r="E766" s="26">
        <v>41214</v>
      </c>
      <c r="H766" t="e">
        <v>#DIV/0!</v>
      </c>
      <c r="K766" t="e">
        <v>#DIV/0!</v>
      </c>
      <c r="M766" t="e">
        <v>#DIV/0!</v>
      </c>
      <c r="R766" t="e">
        <v>#DIV/0!</v>
      </c>
    </row>
    <row r="767" spans="1:20" x14ac:dyDescent="0.25">
      <c r="A767" s="172"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2" t="s">
        <v>4984</v>
      </c>
      <c r="B768" t="s">
        <v>4985</v>
      </c>
      <c r="C768" t="s">
        <v>229</v>
      </c>
      <c r="D768" s="20" t="s">
        <v>1000</v>
      </c>
      <c r="E768" s="26">
        <v>41214</v>
      </c>
      <c r="H768" t="e">
        <v>#DIV/0!</v>
      </c>
      <c r="K768" t="e">
        <v>#DIV/0!</v>
      </c>
      <c r="M768" t="e">
        <v>#DIV/0!</v>
      </c>
      <c r="R768" t="e">
        <v>#DIV/0!</v>
      </c>
    </row>
    <row r="769" spans="1:20" x14ac:dyDescent="0.25">
      <c r="A769" s="172" t="s">
        <v>4809</v>
      </c>
      <c r="B769" t="s">
        <v>4810</v>
      </c>
      <c r="C769" t="s">
        <v>230</v>
      </c>
      <c r="D769" s="20" t="s">
        <v>1002</v>
      </c>
      <c r="E769" s="26">
        <v>41214</v>
      </c>
      <c r="H769" t="e">
        <v>#DIV/0!</v>
      </c>
      <c r="K769" t="e">
        <v>#DIV/0!</v>
      </c>
      <c r="M769" t="e">
        <v>#DIV/0!</v>
      </c>
      <c r="R769" t="e">
        <v>#DIV/0!</v>
      </c>
    </row>
    <row r="770" spans="1:20" x14ac:dyDescent="0.25">
      <c r="A770" s="172" t="s">
        <v>4634</v>
      </c>
      <c r="B770" t="s">
        <v>4635</v>
      </c>
      <c r="C770" t="s">
        <v>234</v>
      </c>
      <c r="D770" s="20" t="s">
        <v>1002</v>
      </c>
      <c r="E770" s="26">
        <v>41214</v>
      </c>
      <c r="H770" t="e">
        <v>#DIV/0!</v>
      </c>
      <c r="K770" t="e">
        <v>#DIV/0!</v>
      </c>
      <c r="M770" t="e">
        <v>#DIV/0!</v>
      </c>
      <c r="R770" t="e">
        <v>#DIV/0!</v>
      </c>
    </row>
    <row r="771" spans="1:20" x14ac:dyDescent="0.25">
      <c r="A771" s="172" t="s">
        <v>4459</v>
      </c>
      <c r="B771" t="s">
        <v>4460</v>
      </c>
      <c r="C771" t="s">
        <v>233</v>
      </c>
      <c r="D771" s="20" t="s">
        <v>1000</v>
      </c>
      <c r="E771" s="26">
        <v>41214</v>
      </c>
      <c r="H771" t="e">
        <v>#DIV/0!</v>
      </c>
      <c r="K771" t="e">
        <v>#DIV/0!</v>
      </c>
      <c r="M771" t="e">
        <v>#DIV/0!</v>
      </c>
      <c r="R771" t="e">
        <v>#DIV/0!</v>
      </c>
      <c r="T771">
        <v>0.9731777777777777</v>
      </c>
    </row>
    <row r="772" spans="1:20" x14ac:dyDescent="0.25">
      <c r="A772" s="172" t="s">
        <v>4284</v>
      </c>
      <c r="B772" t="s">
        <v>4285</v>
      </c>
      <c r="C772" s="20" t="s">
        <v>217</v>
      </c>
      <c r="D772" s="20" t="s">
        <v>1002</v>
      </c>
      <c r="E772" s="26">
        <v>41214</v>
      </c>
      <c r="F772">
        <v>1</v>
      </c>
      <c r="G772">
        <v>1</v>
      </c>
      <c r="H772">
        <v>1</v>
      </c>
      <c r="I772">
        <v>0</v>
      </c>
      <c r="L772">
        <v>0</v>
      </c>
      <c r="M772" t="e">
        <v>#DIV/0!</v>
      </c>
      <c r="R772" t="e">
        <v>#DIV/0!</v>
      </c>
      <c r="T772">
        <v>1</v>
      </c>
    </row>
    <row r="773" spans="1:20" x14ac:dyDescent="0.25">
      <c r="A773" s="172" t="s">
        <v>4219</v>
      </c>
      <c r="B773" t="s">
        <v>4220</v>
      </c>
      <c r="C773" s="20" t="s">
        <v>895</v>
      </c>
      <c r="D773" s="20" t="s">
        <v>1000</v>
      </c>
      <c r="E773" s="26">
        <v>41214</v>
      </c>
      <c r="H773" t="e">
        <v>#DIV/0!</v>
      </c>
      <c r="K773" t="e">
        <v>#DIV/0!</v>
      </c>
      <c r="M773" t="e">
        <v>#DIV/0!</v>
      </c>
      <c r="R773" t="e">
        <v>#DIV/0!</v>
      </c>
      <c r="T773">
        <v>0.83</v>
      </c>
    </row>
    <row r="774" spans="1:20" x14ac:dyDescent="0.25">
      <c r="A774" s="172" t="s">
        <v>4044</v>
      </c>
      <c r="B774" t="s">
        <v>4045</v>
      </c>
      <c r="C774" s="20" t="s">
        <v>218</v>
      </c>
      <c r="D774" s="20" t="s">
        <v>1000</v>
      </c>
      <c r="E774" s="26">
        <v>41214</v>
      </c>
      <c r="F774">
        <v>1</v>
      </c>
      <c r="G774">
        <v>1</v>
      </c>
      <c r="H774">
        <v>1</v>
      </c>
      <c r="K774" t="e">
        <v>#DIV/0!</v>
      </c>
      <c r="M774" t="e">
        <v>#DIV/0!</v>
      </c>
      <c r="R774" t="e">
        <v>#DIV/0!</v>
      </c>
    </row>
    <row r="775" spans="1:20" x14ac:dyDescent="0.25">
      <c r="A775" s="172" t="s">
        <v>3869</v>
      </c>
      <c r="B775" t="s">
        <v>3870</v>
      </c>
      <c r="C775" t="s">
        <v>219</v>
      </c>
      <c r="D775" s="20" t="s">
        <v>1000</v>
      </c>
      <c r="E775" s="26">
        <v>41214</v>
      </c>
      <c r="H775" t="e">
        <v>#DIV/0!</v>
      </c>
      <c r="K775" t="e">
        <v>#DIV/0!</v>
      </c>
      <c r="M775" t="e">
        <v>#DIV/0!</v>
      </c>
      <c r="R775" t="e">
        <v>#DIV/0!</v>
      </c>
    </row>
    <row r="776" spans="1:20" x14ac:dyDescent="0.25">
      <c r="A776" s="172"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2"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2"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2"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2"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2"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2"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2"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2"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2"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2"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2" t="s">
        <v>14749</v>
      </c>
      <c r="B787" t="s">
        <v>14750</v>
      </c>
      <c r="C787" s="20" t="s">
        <v>201</v>
      </c>
      <c r="D787" s="20" t="s">
        <v>1002</v>
      </c>
      <c r="E787" s="26">
        <v>41214</v>
      </c>
      <c r="H787" t="e">
        <v>#DIV/0!</v>
      </c>
      <c r="I787">
        <v>5</v>
      </c>
      <c r="L787">
        <v>0</v>
      </c>
      <c r="M787" t="e">
        <v>#DIV/0!</v>
      </c>
      <c r="P787">
        <v>2</v>
      </c>
      <c r="Q787">
        <v>2</v>
      </c>
      <c r="R787">
        <v>1</v>
      </c>
    </row>
    <row r="788" spans="1:20" x14ac:dyDescent="0.25">
      <c r="A788" s="172" t="s">
        <v>14840</v>
      </c>
      <c r="B788" t="s">
        <v>14841</v>
      </c>
      <c r="C788" t="s">
        <v>200</v>
      </c>
      <c r="D788" s="20" t="s">
        <v>1002</v>
      </c>
      <c r="E788" s="26">
        <v>41214</v>
      </c>
      <c r="F788">
        <v>6</v>
      </c>
      <c r="G788">
        <v>4</v>
      </c>
      <c r="H788">
        <v>1.5</v>
      </c>
      <c r="K788" t="e">
        <v>#DIV/0!</v>
      </c>
      <c r="L788">
        <v>20</v>
      </c>
      <c r="M788">
        <v>0</v>
      </c>
      <c r="R788" t="e">
        <v>#DIV/0!</v>
      </c>
    </row>
    <row r="789" spans="1:20" x14ac:dyDescent="0.25">
      <c r="A789" s="172" t="s">
        <v>15017</v>
      </c>
      <c r="B789" t="s">
        <v>15018</v>
      </c>
      <c r="C789" s="20" t="s">
        <v>202</v>
      </c>
      <c r="D789" s="20" t="s">
        <v>1002</v>
      </c>
      <c r="E789" s="26">
        <v>41214</v>
      </c>
      <c r="H789" t="e">
        <v>#DIV/0!</v>
      </c>
      <c r="M789" t="e">
        <v>#DIV/0!</v>
      </c>
      <c r="R789" t="e">
        <v>#DIV/0!</v>
      </c>
    </row>
    <row r="790" spans="1:20" x14ac:dyDescent="0.25">
      <c r="A790" s="172" t="s">
        <v>15560</v>
      </c>
      <c r="B790" t="s">
        <v>15561</v>
      </c>
      <c r="C790" t="s">
        <v>228</v>
      </c>
      <c r="D790" s="20" t="s">
        <v>1002</v>
      </c>
      <c r="E790" s="26">
        <v>41214</v>
      </c>
      <c r="H790" t="e">
        <v>#DIV/0!</v>
      </c>
      <c r="K790" t="e">
        <v>#DIV/0!</v>
      </c>
      <c r="M790" t="e">
        <v>#DIV/0!</v>
      </c>
      <c r="R790" t="e">
        <v>#DIV/0!</v>
      </c>
    </row>
    <row r="791" spans="1:20" x14ac:dyDescent="0.25">
      <c r="A791" s="172" t="s">
        <v>15721</v>
      </c>
      <c r="B791" t="s">
        <v>15722</v>
      </c>
      <c r="C791" t="s">
        <v>227</v>
      </c>
      <c r="D791" s="20" t="s">
        <v>1000</v>
      </c>
      <c r="E791" s="26">
        <v>41214</v>
      </c>
      <c r="H791" t="e">
        <v>#DIV/0!</v>
      </c>
      <c r="K791" t="e">
        <v>#DIV/0!</v>
      </c>
      <c r="M791" t="e">
        <v>#DIV/0!</v>
      </c>
      <c r="R791" t="e">
        <v>#DIV/0!</v>
      </c>
      <c r="T791">
        <v>1.4000000000000001</v>
      </c>
    </row>
    <row r="792" spans="1:20" x14ac:dyDescent="0.25">
      <c r="A792" s="172"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2"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2" t="s">
        <v>16254</v>
      </c>
      <c r="B794" t="s">
        <v>16255</v>
      </c>
      <c r="C794" t="s">
        <v>204</v>
      </c>
      <c r="D794" s="20" t="s">
        <v>1002</v>
      </c>
      <c r="E794" s="26">
        <v>41214</v>
      </c>
      <c r="F794">
        <v>6</v>
      </c>
      <c r="G794">
        <v>4</v>
      </c>
      <c r="H794">
        <v>1.5</v>
      </c>
      <c r="K794" t="e">
        <v>#DIV/0!</v>
      </c>
      <c r="L794">
        <v>27.5</v>
      </c>
      <c r="M794">
        <v>0</v>
      </c>
      <c r="R794" t="e">
        <v>#DIV/0!</v>
      </c>
    </row>
    <row r="795" spans="1:20" x14ac:dyDescent="0.25">
      <c r="A795" s="172" t="s">
        <v>16431</v>
      </c>
      <c r="B795" t="s">
        <v>16432</v>
      </c>
      <c r="C795" t="s">
        <v>206</v>
      </c>
      <c r="D795" s="20" t="s">
        <v>1002</v>
      </c>
      <c r="E795" s="26">
        <v>41214</v>
      </c>
      <c r="H795" t="e">
        <v>#DIV/0!</v>
      </c>
      <c r="K795" t="e">
        <v>#DIV/0!</v>
      </c>
      <c r="M795" t="e">
        <v>#DIV/0!</v>
      </c>
      <c r="R795" t="e">
        <v>#DIV/0!</v>
      </c>
    </row>
    <row r="796" spans="1:20" x14ac:dyDescent="0.25">
      <c r="A796" s="172" t="s">
        <v>16572</v>
      </c>
      <c r="B796" t="s">
        <v>16573</v>
      </c>
      <c r="C796" t="s">
        <v>223</v>
      </c>
      <c r="D796" s="20" t="s">
        <v>1000</v>
      </c>
      <c r="E796" s="26">
        <v>41214</v>
      </c>
      <c r="H796" t="e">
        <v>#DIV/0!</v>
      </c>
      <c r="K796" t="e">
        <v>#DIV/0!</v>
      </c>
      <c r="M796" t="e">
        <v>#DIV/0!</v>
      </c>
      <c r="R796" t="e">
        <v>#DIV/0!</v>
      </c>
    </row>
    <row r="797" spans="1:20" x14ac:dyDescent="0.25">
      <c r="A797" s="172" t="s">
        <v>16751</v>
      </c>
      <c r="B797" t="s">
        <v>16752</v>
      </c>
      <c r="C797" t="s">
        <v>224</v>
      </c>
      <c r="D797" s="20" t="s">
        <v>1002</v>
      </c>
      <c r="E797" s="26">
        <v>41214</v>
      </c>
      <c r="H797" t="e">
        <v>#DIV/0!</v>
      </c>
      <c r="K797" t="e">
        <v>#DIV/0!</v>
      </c>
      <c r="M797" t="e">
        <v>#DIV/0!</v>
      </c>
      <c r="R797" t="e">
        <v>#DIV/0!</v>
      </c>
    </row>
    <row r="798" spans="1:20" x14ac:dyDescent="0.25">
      <c r="A798" s="172" t="s">
        <v>17188</v>
      </c>
      <c r="B798" t="s">
        <v>17189</v>
      </c>
      <c r="C798" t="s">
        <v>225</v>
      </c>
      <c r="D798" s="20" t="s">
        <v>1000</v>
      </c>
      <c r="E798" s="26">
        <v>41214</v>
      </c>
      <c r="H798" t="e">
        <v>#DIV/0!</v>
      </c>
      <c r="K798" t="e">
        <v>#DIV/0!</v>
      </c>
      <c r="M798" t="e">
        <v>#DIV/0!</v>
      </c>
      <c r="R798" t="e">
        <v>#DIV/0!</v>
      </c>
      <c r="T798">
        <v>0.81904761904761902</v>
      </c>
    </row>
    <row r="799" spans="1:20" x14ac:dyDescent="0.25">
      <c r="A799" s="172" t="s">
        <v>17395</v>
      </c>
      <c r="B799" t="s">
        <v>17396</v>
      </c>
      <c r="C799" t="s">
        <v>226</v>
      </c>
      <c r="D799" s="20" t="s">
        <v>1002</v>
      </c>
      <c r="E799" s="26">
        <v>41214</v>
      </c>
      <c r="H799" t="e">
        <v>#DIV/0!</v>
      </c>
      <c r="K799" t="e">
        <v>#DIV/0!</v>
      </c>
      <c r="M799" t="e">
        <v>#DIV/0!</v>
      </c>
      <c r="R799" t="e">
        <v>#DIV/0!</v>
      </c>
    </row>
    <row r="800" spans="1:20" x14ac:dyDescent="0.25">
      <c r="A800" s="172" t="s">
        <v>17572</v>
      </c>
      <c r="B800" t="s">
        <v>17573</v>
      </c>
      <c r="C800" t="s">
        <v>232</v>
      </c>
      <c r="D800" s="20" t="s">
        <v>1000</v>
      </c>
      <c r="E800" s="26">
        <v>41214</v>
      </c>
      <c r="H800" t="e">
        <v>#DIV/0!</v>
      </c>
      <c r="K800" t="e">
        <v>#DIV/0!</v>
      </c>
      <c r="M800" t="e">
        <v>#DIV/0!</v>
      </c>
      <c r="R800" t="e">
        <v>#DIV/0!</v>
      </c>
      <c r="T800">
        <v>1.075</v>
      </c>
    </row>
    <row r="801" spans="1:20" x14ac:dyDescent="0.25">
      <c r="A801" s="172" t="s">
        <v>17769</v>
      </c>
      <c r="B801" t="s">
        <v>17770</v>
      </c>
      <c r="C801" t="s">
        <v>231</v>
      </c>
      <c r="D801" s="20" t="s">
        <v>1002</v>
      </c>
      <c r="E801" s="26">
        <v>41214</v>
      </c>
      <c r="H801" t="e">
        <v>#DIV/0!</v>
      </c>
      <c r="K801" t="e">
        <v>#DIV/0!</v>
      </c>
      <c r="M801" t="e">
        <v>#DIV/0!</v>
      </c>
      <c r="R801" t="e">
        <v>#DIV/0!</v>
      </c>
    </row>
    <row r="802" spans="1:20" x14ac:dyDescent="0.25">
      <c r="A802" s="172" t="s">
        <v>17946</v>
      </c>
      <c r="B802" t="s">
        <v>17947</v>
      </c>
      <c r="C802" t="s">
        <v>317</v>
      </c>
      <c r="D802" s="20" t="s">
        <v>1000</v>
      </c>
      <c r="E802" s="26">
        <v>41214</v>
      </c>
      <c r="F802">
        <v>3</v>
      </c>
      <c r="G802">
        <v>3</v>
      </c>
      <c r="H802">
        <v>1</v>
      </c>
      <c r="K802" t="e">
        <v>#DIV/0!</v>
      </c>
      <c r="M802" t="e">
        <v>#DIV/0!</v>
      </c>
      <c r="R802" t="e">
        <v>#DIV/0!</v>
      </c>
    </row>
    <row r="803" spans="1:20" x14ac:dyDescent="0.25">
      <c r="A803" s="172" t="s">
        <v>18125</v>
      </c>
      <c r="B803" t="s">
        <v>18126</v>
      </c>
      <c r="C803" t="s">
        <v>316</v>
      </c>
      <c r="D803" s="20" t="s">
        <v>1002</v>
      </c>
      <c r="E803" s="26">
        <v>41214</v>
      </c>
      <c r="F803">
        <v>3</v>
      </c>
      <c r="G803">
        <v>3</v>
      </c>
      <c r="H803">
        <v>1</v>
      </c>
      <c r="K803" t="e">
        <v>#DIV/0!</v>
      </c>
      <c r="M803" t="e">
        <v>#DIV/0!</v>
      </c>
      <c r="R803" t="e">
        <v>#DIV/0!</v>
      </c>
    </row>
    <row r="804" spans="1:20" x14ac:dyDescent="0.25">
      <c r="A804" s="172"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2"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2" t="s">
        <v>18734</v>
      </c>
      <c r="B806" t="s">
        <v>18735</v>
      </c>
      <c r="C806" t="s">
        <v>216</v>
      </c>
      <c r="D806" s="20" t="s">
        <v>1002</v>
      </c>
      <c r="E806" s="26">
        <v>41214</v>
      </c>
      <c r="H806" t="e">
        <v>#DIV/0!</v>
      </c>
      <c r="K806" t="e">
        <v>#DIV/0!</v>
      </c>
      <c r="M806" t="e">
        <v>#DIV/0!</v>
      </c>
      <c r="R806" t="e">
        <v>#DIV/0!</v>
      </c>
    </row>
    <row r="807" spans="1:20" x14ac:dyDescent="0.25">
      <c r="A807" s="172" t="s">
        <v>18911</v>
      </c>
      <c r="B807" t="s">
        <v>18912</v>
      </c>
      <c r="C807" t="s">
        <v>229</v>
      </c>
      <c r="D807" s="20" t="s">
        <v>1002</v>
      </c>
      <c r="E807" s="26">
        <v>41214</v>
      </c>
      <c r="H807" t="e">
        <v>#DIV/0!</v>
      </c>
      <c r="K807" t="e">
        <v>#DIV/0!</v>
      </c>
      <c r="M807" t="e">
        <v>#DIV/0!</v>
      </c>
      <c r="R807" t="e">
        <v>#DIV/0!</v>
      </c>
    </row>
    <row r="808" spans="1:20" x14ac:dyDescent="0.25">
      <c r="A808" s="172" t="s">
        <v>19088</v>
      </c>
      <c r="B808" t="s">
        <v>19089</v>
      </c>
      <c r="C808" t="s">
        <v>230</v>
      </c>
      <c r="D808" s="20" t="s">
        <v>1000</v>
      </c>
      <c r="E808" s="26">
        <v>41214</v>
      </c>
      <c r="H808" t="e">
        <v>#DIV/0!</v>
      </c>
      <c r="K808" t="e">
        <v>#DIV/0!</v>
      </c>
      <c r="M808" t="e">
        <v>#DIV/0!</v>
      </c>
      <c r="R808" t="e">
        <v>#DIV/0!</v>
      </c>
    </row>
    <row r="809" spans="1:20" x14ac:dyDescent="0.25">
      <c r="A809" s="172" t="s">
        <v>19267</v>
      </c>
      <c r="B809" t="s">
        <v>19268</v>
      </c>
      <c r="C809" t="s">
        <v>234</v>
      </c>
      <c r="D809" s="20" t="s">
        <v>1000</v>
      </c>
      <c r="E809" s="26">
        <v>41214</v>
      </c>
      <c r="H809" t="e">
        <v>#DIV/0!</v>
      </c>
      <c r="K809" t="e">
        <v>#DIV/0!</v>
      </c>
      <c r="M809" t="e">
        <v>#DIV/0!</v>
      </c>
      <c r="R809" t="e">
        <v>#DIV/0!</v>
      </c>
    </row>
    <row r="810" spans="1:20" x14ac:dyDescent="0.25">
      <c r="A810" s="172" t="s">
        <v>19446</v>
      </c>
      <c r="B810" t="s">
        <v>19447</v>
      </c>
      <c r="C810" t="s">
        <v>233</v>
      </c>
      <c r="D810" s="20" t="s">
        <v>1002</v>
      </c>
      <c r="E810" s="26">
        <v>41214</v>
      </c>
      <c r="H810" t="e">
        <v>#DIV/0!</v>
      </c>
      <c r="K810" t="e">
        <v>#DIV/0!</v>
      </c>
      <c r="M810" t="e">
        <v>#DIV/0!</v>
      </c>
      <c r="R810" t="e">
        <v>#DIV/0!</v>
      </c>
    </row>
    <row r="811" spans="1:20" x14ac:dyDescent="0.25">
      <c r="A811" s="172"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2"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2"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2" t="s">
        <v>20354</v>
      </c>
      <c r="B814" t="s">
        <v>20355</v>
      </c>
      <c r="C814" t="s">
        <v>211</v>
      </c>
      <c r="D814" s="20" t="s">
        <v>1002</v>
      </c>
      <c r="E814" s="26">
        <v>41214</v>
      </c>
      <c r="H814" t="e">
        <v>#DIV/0!</v>
      </c>
      <c r="K814" t="e">
        <v>#DIV/0!</v>
      </c>
      <c r="M814" t="e">
        <v>#DIV/0!</v>
      </c>
      <c r="R814" t="e">
        <v>#DIV/0!</v>
      </c>
      <c r="T814">
        <v>0.75</v>
      </c>
    </row>
    <row r="815" spans="1:20" x14ac:dyDescent="0.25">
      <c r="A815" s="172"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2" t="s">
        <v>20710</v>
      </c>
      <c r="B816" t="s">
        <v>20711</v>
      </c>
      <c r="C816" s="20" t="s">
        <v>894</v>
      </c>
      <c r="D816" s="20" t="s">
        <v>1002</v>
      </c>
      <c r="E816" s="26">
        <v>41214</v>
      </c>
      <c r="H816" t="e">
        <v>#DIV/0!</v>
      </c>
      <c r="K816" t="e">
        <v>#DIV/0!</v>
      </c>
      <c r="M816" t="e">
        <v>#DIV/0!</v>
      </c>
      <c r="R816" t="e">
        <v>#DIV/0!</v>
      </c>
    </row>
    <row r="817" spans="1:20" x14ac:dyDescent="0.25">
      <c r="A817" s="172"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2"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2" t="s">
        <v>21207</v>
      </c>
      <c r="B819" t="s">
        <v>21208</v>
      </c>
      <c r="C819" s="20" t="s">
        <v>213</v>
      </c>
      <c r="D819" s="20" t="s">
        <v>1002</v>
      </c>
      <c r="E819" s="26">
        <v>41214</v>
      </c>
      <c r="H819" t="e">
        <v>#DIV/0!</v>
      </c>
      <c r="K819" t="e">
        <v>#DIV/0!</v>
      </c>
      <c r="M819" t="e">
        <v>#DIV/0!</v>
      </c>
      <c r="R819" t="e">
        <v>#DIV/0!</v>
      </c>
    </row>
    <row r="820" spans="1:20" x14ac:dyDescent="0.25">
      <c r="A820" s="172"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2"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2" t="s">
        <v>21658</v>
      </c>
      <c r="B822" t="s">
        <v>21659</v>
      </c>
      <c r="C822" t="s">
        <v>217</v>
      </c>
      <c r="D822" s="20" t="s">
        <v>1000</v>
      </c>
      <c r="E822" s="26">
        <v>41214</v>
      </c>
      <c r="F822">
        <v>1</v>
      </c>
      <c r="G822">
        <v>1</v>
      </c>
      <c r="H822">
        <v>1</v>
      </c>
      <c r="I822">
        <v>0</v>
      </c>
      <c r="L822">
        <v>0</v>
      </c>
      <c r="M822" t="e">
        <v>#DIV/0!</v>
      </c>
      <c r="R822" t="e">
        <v>#DIV/0!</v>
      </c>
    </row>
    <row r="823" spans="1:20" x14ac:dyDescent="0.25">
      <c r="A823" s="172" t="s">
        <v>21837</v>
      </c>
      <c r="B823" t="s">
        <v>21838</v>
      </c>
      <c r="C823" t="s">
        <v>895</v>
      </c>
      <c r="D823" s="20" t="s">
        <v>1002</v>
      </c>
      <c r="E823" s="26">
        <v>41214</v>
      </c>
      <c r="H823" t="e">
        <v>#DIV/0!</v>
      </c>
      <c r="K823" t="e">
        <v>#DIV/0!</v>
      </c>
      <c r="M823" t="e">
        <v>#DIV/0!</v>
      </c>
      <c r="R823" t="e">
        <v>#DIV/0!</v>
      </c>
    </row>
    <row r="824" spans="1:20" x14ac:dyDescent="0.25">
      <c r="A824" s="172" t="s">
        <v>21902</v>
      </c>
      <c r="B824" t="s">
        <v>21903</v>
      </c>
      <c r="C824" t="s">
        <v>218</v>
      </c>
      <c r="D824" s="20" t="s">
        <v>1002</v>
      </c>
      <c r="E824" s="26">
        <v>41214</v>
      </c>
      <c r="F824">
        <v>1</v>
      </c>
      <c r="G824">
        <v>1</v>
      </c>
      <c r="H824">
        <v>1</v>
      </c>
      <c r="K824" t="e">
        <v>#DIV/0!</v>
      </c>
      <c r="M824" t="e">
        <v>#DIV/0!</v>
      </c>
      <c r="R824" t="e">
        <v>#DIV/0!</v>
      </c>
    </row>
    <row r="825" spans="1:20" x14ac:dyDescent="0.25">
      <c r="A825" s="172" t="s">
        <v>22079</v>
      </c>
      <c r="B825" t="s">
        <v>22080</v>
      </c>
      <c r="C825" t="s">
        <v>219</v>
      </c>
      <c r="D825" s="20" t="s">
        <v>1002</v>
      </c>
      <c r="E825" s="26">
        <v>41214</v>
      </c>
      <c r="H825" t="e">
        <v>#DIV/0!</v>
      </c>
      <c r="K825" t="e">
        <v>#DIV/0!</v>
      </c>
      <c r="M825" t="e">
        <v>#DIV/0!</v>
      </c>
      <c r="R825" t="e">
        <v>#DIV/0!</v>
      </c>
    </row>
    <row r="826" spans="1:20" x14ac:dyDescent="0.25">
      <c r="A826" s="172" t="s">
        <v>11489</v>
      </c>
      <c r="B826" t="s">
        <v>11490</v>
      </c>
      <c r="C826" t="s">
        <v>198</v>
      </c>
      <c r="D826" s="20" t="s">
        <v>1002</v>
      </c>
      <c r="E826" s="26">
        <v>41244</v>
      </c>
      <c r="F826">
        <v>4</v>
      </c>
      <c r="G826">
        <v>2.5</v>
      </c>
      <c r="H826">
        <v>1.6</v>
      </c>
      <c r="K826" t="e">
        <v>#DIV/0!</v>
      </c>
      <c r="L826">
        <v>14.5</v>
      </c>
      <c r="M826">
        <v>0</v>
      </c>
      <c r="R826" t="e">
        <v>#DIV/0!</v>
      </c>
    </row>
    <row r="827" spans="1:20" x14ac:dyDescent="0.25">
      <c r="A827" s="172"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2"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2"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2"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2"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2"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2"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2"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2"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2"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2"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2" t="s">
        <v>11393</v>
      </c>
      <c r="B838" t="s">
        <v>11394</v>
      </c>
      <c r="C838" t="s">
        <v>201</v>
      </c>
      <c r="D838" s="20" t="s">
        <v>1000</v>
      </c>
      <c r="E838" s="26">
        <v>41244</v>
      </c>
      <c r="H838" t="e">
        <v>#DIV/0!</v>
      </c>
      <c r="I838">
        <v>5</v>
      </c>
      <c r="L838">
        <v>0</v>
      </c>
      <c r="M838" t="e">
        <v>#DIV/0!</v>
      </c>
      <c r="R838" t="e">
        <v>#DIV/0!</v>
      </c>
      <c r="T838">
        <v>0.72909090909090901</v>
      </c>
    </row>
    <row r="839" spans="1:20" x14ac:dyDescent="0.25">
      <c r="A839" s="172" t="s">
        <v>12190</v>
      </c>
      <c r="B839" t="s">
        <v>12191</v>
      </c>
      <c r="C839" t="s">
        <v>200</v>
      </c>
      <c r="D839" s="20" t="s">
        <v>1000</v>
      </c>
      <c r="E839" s="26">
        <v>41244</v>
      </c>
      <c r="F839">
        <v>6</v>
      </c>
      <c r="G839">
        <v>4</v>
      </c>
      <c r="H839">
        <v>1.5</v>
      </c>
      <c r="K839" t="e">
        <v>#DIV/0!</v>
      </c>
      <c r="L839">
        <v>20</v>
      </c>
      <c r="M839">
        <v>0</v>
      </c>
      <c r="R839" t="e">
        <v>#DIV/0!</v>
      </c>
      <c r="T839">
        <v>0</v>
      </c>
    </row>
    <row r="840" spans="1:20" x14ac:dyDescent="0.25">
      <c r="A840" s="172" t="s">
        <v>12475</v>
      </c>
      <c r="B840" t="s">
        <v>12476</v>
      </c>
      <c r="C840" t="s">
        <v>202</v>
      </c>
      <c r="D840" s="20" t="s">
        <v>1000</v>
      </c>
      <c r="E840" s="26">
        <v>41244</v>
      </c>
      <c r="H840" t="e">
        <v>#DIV/0!</v>
      </c>
      <c r="M840" t="e">
        <v>#DIV/0!</v>
      </c>
      <c r="R840" t="e">
        <v>#DIV/0!</v>
      </c>
      <c r="T840">
        <v>0.93088484848484865</v>
      </c>
    </row>
    <row r="841" spans="1:20" x14ac:dyDescent="0.25">
      <c r="A841" s="172" t="s">
        <v>11012</v>
      </c>
      <c r="B841" t="s">
        <v>11013</v>
      </c>
      <c r="C841" t="s">
        <v>228</v>
      </c>
      <c r="D841" s="20" t="s">
        <v>1000</v>
      </c>
      <c r="E841" s="26">
        <v>41244</v>
      </c>
      <c r="H841" t="e">
        <v>#DIV/0!</v>
      </c>
      <c r="K841" t="e">
        <v>#DIV/0!</v>
      </c>
      <c r="M841" t="e">
        <v>#DIV/0!</v>
      </c>
      <c r="R841" t="e">
        <v>#DIV/0!</v>
      </c>
      <c r="T841">
        <v>1.5</v>
      </c>
    </row>
    <row r="842" spans="1:20" x14ac:dyDescent="0.25">
      <c r="A842" s="172" t="s">
        <v>10837</v>
      </c>
      <c r="B842" t="s">
        <v>10838</v>
      </c>
      <c r="C842" t="s">
        <v>227</v>
      </c>
      <c r="D842" s="20" t="s">
        <v>1002</v>
      </c>
      <c r="E842" s="26">
        <v>41244</v>
      </c>
      <c r="H842" t="e">
        <v>#DIV/0!</v>
      </c>
      <c r="K842" t="e">
        <v>#DIV/0!</v>
      </c>
      <c r="M842" t="e">
        <v>#DIV/0!</v>
      </c>
      <c r="R842" t="e">
        <v>#DIV/0!</v>
      </c>
      <c r="T842">
        <v>1.125</v>
      </c>
    </row>
    <row r="843" spans="1:20" x14ac:dyDescent="0.25">
      <c r="A843" s="172"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2"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2"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2" t="s">
        <v>10246</v>
      </c>
      <c r="B846" t="s">
        <v>10247</v>
      </c>
      <c r="C846" t="s">
        <v>206</v>
      </c>
      <c r="D846" s="20" t="s">
        <v>1000</v>
      </c>
      <c r="E846" s="26">
        <v>41244</v>
      </c>
      <c r="H846" t="e">
        <v>#DIV/0!</v>
      </c>
      <c r="K846" t="e">
        <v>#DIV/0!</v>
      </c>
      <c r="M846" t="e">
        <v>#DIV/0!</v>
      </c>
      <c r="R846" t="e">
        <v>#DIV/0!</v>
      </c>
    </row>
    <row r="847" spans="1:20" x14ac:dyDescent="0.25">
      <c r="A847" s="172" t="s">
        <v>9815</v>
      </c>
      <c r="B847" t="s">
        <v>9816</v>
      </c>
      <c r="C847" t="s">
        <v>223</v>
      </c>
      <c r="D847" s="20" t="s">
        <v>1002</v>
      </c>
      <c r="E847" s="26">
        <v>41244</v>
      </c>
      <c r="H847" t="e">
        <v>#DIV/0!</v>
      </c>
      <c r="K847" t="e">
        <v>#DIV/0!</v>
      </c>
      <c r="M847" t="e">
        <v>#DIV/0!</v>
      </c>
      <c r="R847" t="e">
        <v>#DIV/0!</v>
      </c>
      <c r="T847">
        <v>1.0176308539944903</v>
      </c>
    </row>
    <row r="848" spans="1:20" x14ac:dyDescent="0.25">
      <c r="A848" s="172" t="s">
        <v>9640</v>
      </c>
      <c r="B848" t="s">
        <v>9641</v>
      </c>
      <c r="C848" t="s">
        <v>224</v>
      </c>
      <c r="D848" s="20" t="s">
        <v>1000</v>
      </c>
      <c r="E848" s="26">
        <v>41244</v>
      </c>
      <c r="H848" t="e">
        <v>#DIV/0!</v>
      </c>
      <c r="K848" t="e">
        <v>#DIV/0!</v>
      </c>
      <c r="M848" t="e">
        <v>#DIV/0!</v>
      </c>
      <c r="R848" t="e">
        <v>#DIV/0!</v>
      </c>
      <c r="T848">
        <v>1.0249999999999999</v>
      </c>
    </row>
    <row r="849" spans="1:20" x14ac:dyDescent="0.25">
      <c r="A849" s="172" t="s">
        <v>9249</v>
      </c>
      <c r="B849" t="s">
        <v>9250</v>
      </c>
      <c r="C849" s="20" t="s">
        <v>211</v>
      </c>
      <c r="D849" s="20" t="s">
        <v>1000</v>
      </c>
      <c r="E849" s="26">
        <v>41244</v>
      </c>
      <c r="H849" t="e">
        <v>#DIV/0!</v>
      </c>
      <c r="K849" t="e">
        <v>#DIV/0!</v>
      </c>
      <c r="M849" t="e">
        <v>#DIV/0!</v>
      </c>
      <c r="R849" t="e">
        <v>#DIV/0!</v>
      </c>
      <c r="T849">
        <v>0.81818181818181823</v>
      </c>
    </row>
    <row r="850" spans="1:20" x14ac:dyDescent="0.25">
      <c r="A850" s="172"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2" t="s">
        <v>9009</v>
      </c>
      <c r="B851" t="s">
        <v>9010</v>
      </c>
      <c r="C851" t="s">
        <v>894</v>
      </c>
      <c r="D851" s="20" t="s">
        <v>1000</v>
      </c>
      <c r="E851" s="26">
        <v>41244</v>
      </c>
      <c r="H851" t="e">
        <v>#DIV/0!</v>
      </c>
      <c r="K851" t="e">
        <v>#DIV/0!</v>
      </c>
      <c r="M851" t="e">
        <v>#DIV/0!</v>
      </c>
      <c r="R851" t="e">
        <v>#DIV/0!</v>
      </c>
    </row>
    <row r="852" spans="1:20" x14ac:dyDescent="0.25">
      <c r="A852" s="172"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2"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2" t="s">
        <v>8410</v>
      </c>
      <c r="B854" t="s">
        <v>8411</v>
      </c>
      <c r="C854" t="s">
        <v>213</v>
      </c>
      <c r="D854" s="20" t="s">
        <v>1000</v>
      </c>
      <c r="E854" s="26">
        <v>41244</v>
      </c>
      <c r="H854" t="e">
        <v>#DIV/0!</v>
      </c>
      <c r="K854" t="e">
        <v>#DIV/0!</v>
      </c>
      <c r="M854" t="e">
        <v>#DIV/0!</v>
      </c>
      <c r="R854" t="e">
        <v>#DIV/0!</v>
      </c>
      <c r="T854">
        <v>0.77575757575757587</v>
      </c>
    </row>
    <row r="855" spans="1:20" x14ac:dyDescent="0.25">
      <c r="A855" s="172"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2"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2" t="s">
        <v>7934</v>
      </c>
      <c r="B857" t="s">
        <v>7935</v>
      </c>
      <c r="C857" t="s">
        <v>225</v>
      </c>
      <c r="D857" s="20" t="s">
        <v>1002</v>
      </c>
      <c r="E857" s="26">
        <v>41244</v>
      </c>
      <c r="H857" t="e">
        <v>#DIV/0!</v>
      </c>
      <c r="K857" t="e">
        <v>#DIV/0!</v>
      </c>
      <c r="M857" t="e">
        <v>#DIV/0!</v>
      </c>
      <c r="R857" t="e">
        <v>#DIV/0!</v>
      </c>
      <c r="T857">
        <v>0.4</v>
      </c>
    </row>
    <row r="858" spans="1:20" x14ac:dyDescent="0.25">
      <c r="A858" s="172" t="s">
        <v>7733</v>
      </c>
      <c r="B858" t="s">
        <v>7734</v>
      </c>
      <c r="C858" t="s">
        <v>226</v>
      </c>
      <c r="D858" s="20" t="s">
        <v>1000</v>
      </c>
      <c r="E858" s="26">
        <v>41244</v>
      </c>
      <c r="H858" t="e">
        <v>#DIV/0!</v>
      </c>
      <c r="K858" t="e">
        <v>#DIV/0!</v>
      </c>
      <c r="M858" t="e">
        <v>#DIV/0!</v>
      </c>
      <c r="R858" t="e">
        <v>#DIV/0!</v>
      </c>
    </row>
    <row r="859" spans="1:20" x14ac:dyDescent="0.25">
      <c r="A859" s="172"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2"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2" t="s">
        <v>6994</v>
      </c>
      <c r="B861" t="s">
        <v>6995</v>
      </c>
      <c r="C861" t="s">
        <v>232</v>
      </c>
      <c r="D861" s="20" t="s">
        <v>1002</v>
      </c>
      <c r="E861" s="26">
        <v>41244</v>
      </c>
      <c r="H861" t="e">
        <v>#DIV/0!</v>
      </c>
      <c r="K861" t="e">
        <v>#DIV/0!</v>
      </c>
      <c r="M861" t="e">
        <v>#DIV/0!</v>
      </c>
      <c r="R861" t="e">
        <v>#DIV/0!</v>
      </c>
    </row>
    <row r="862" spans="1:20" x14ac:dyDescent="0.25">
      <c r="A862" s="172" t="s">
        <v>6803</v>
      </c>
      <c r="B862" t="s">
        <v>6804</v>
      </c>
      <c r="C862" t="s">
        <v>231</v>
      </c>
      <c r="D862" s="20" t="s">
        <v>1000</v>
      </c>
      <c r="E862" s="26">
        <v>41244</v>
      </c>
      <c r="H862" t="e">
        <v>#DIV/0!</v>
      </c>
      <c r="K862" t="e">
        <v>#DIV/0!</v>
      </c>
      <c r="M862" t="e">
        <v>#DIV/0!</v>
      </c>
      <c r="R862" t="e">
        <v>#DIV/0!</v>
      </c>
    </row>
    <row r="863" spans="1:20" x14ac:dyDescent="0.25">
      <c r="A863" s="172" t="s">
        <v>6628</v>
      </c>
      <c r="B863" t="s">
        <v>6629</v>
      </c>
      <c r="C863" t="s">
        <v>317</v>
      </c>
      <c r="D863" s="20" t="s">
        <v>1002</v>
      </c>
      <c r="E863" s="26">
        <v>41244</v>
      </c>
      <c r="F863">
        <v>3</v>
      </c>
      <c r="G863">
        <v>3</v>
      </c>
      <c r="H863">
        <v>1</v>
      </c>
      <c r="K863" t="e">
        <v>#DIV/0!</v>
      </c>
      <c r="M863" t="e">
        <v>#DIV/0!</v>
      </c>
      <c r="R863" t="e">
        <v>#DIV/0!</v>
      </c>
      <c r="T863">
        <v>0.91</v>
      </c>
    </row>
    <row r="864" spans="1:20" x14ac:dyDescent="0.25">
      <c r="A864" s="172" t="s">
        <v>6453</v>
      </c>
      <c r="B864" t="s">
        <v>6454</v>
      </c>
      <c r="C864" t="s">
        <v>316</v>
      </c>
      <c r="D864" s="20" t="s">
        <v>1000</v>
      </c>
      <c r="E864" s="26">
        <v>41244</v>
      </c>
      <c r="F864">
        <v>3</v>
      </c>
      <c r="G864">
        <v>3</v>
      </c>
      <c r="H864">
        <v>1</v>
      </c>
      <c r="K864" t="e">
        <v>#DIV/0!</v>
      </c>
      <c r="M864" t="e">
        <v>#DIV/0!</v>
      </c>
      <c r="R864" t="e">
        <v>#DIV/0!</v>
      </c>
      <c r="T864">
        <v>0.91</v>
      </c>
    </row>
    <row r="865" spans="1:20" x14ac:dyDescent="0.25">
      <c r="A865" s="172"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2"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2" t="s">
        <v>5854</v>
      </c>
      <c r="B867" t="s">
        <v>5855</v>
      </c>
      <c r="C867" t="s">
        <v>216</v>
      </c>
      <c r="D867" s="20" t="s">
        <v>1000</v>
      </c>
      <c r="E867" s="26">
        <v>41244</v>
      </c>
      <c r="H867" t="e">
        <v>#DIV/0!</v>
      </c>
      <c r="K867" t="e">
        <v>#DIV/0!</v>
      </c>
      <c r="M867" t="e">
        <v>#DIV/0!</v>
      </c>
      <c r="R867" t="e">
        <v>#DIV/0!</v>
      </c>
      <c r="T867">
        <v>1</v>
      </c>
    </row>
    <row r="868" spans="1:20" x14ac:dyDescent="0.25">
      <c r="A868" s="172"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2" t="s">
        <v>5610</v>
      </c>
      <c r="B869" t="s">
        <v>5611</v>
      </c>
      <c r="C869" t="s">
        <v>1047</v>
      </c>
      <c r="D869" s="20" t="s">
        <v>1000</v>
      </c>
      <c r="E869" s="26">
        <v>41244</v>
      </c>
      <c r="H869" t="e">
        <v>#DIV/0!</v>
      </c>
      <c r="K869" t="e">
        <v>#DIV/0!</v>
      </c>
      <c r="M869" t="e">
        <v>#DIV/0!</v>
      </c>
      <c r="R869" t="e">
        <v>#DIV/0!</v>
      </c>
      <c r="T869">
        <v>1.1333333333333333</v>
      </c>
    </row>
    <row r="870" spans="1:20" x14ac:dyDescent="0.25">
      <c r="A870" s="172"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2" t="s">
        <v>4986</v>
      </c>
      <c r="B871" t="s">
        <v>4987</v>
      </c>
      <c r="C871" t="s">
        <v>229</v>
      </c>
      <c r="D871" s="20" t="s">
        <v>1000</v>
      </c>
      <c r="E871" s="26">
        <v>41244</v>
      </c>
      <c r="H871" t="e">
        <v>#DIV/0!</v>
      </c>
      <c r="K871" t="e">
        <v>#DIV/0!</v>
      </c>
      <c r="M871" t="e">
        <v>#DIV/0!</v>
      </c>
      <c r="R871" t="e">
        <v>#DIV/0!</v>
      </c>
    </row>
    <row r="872" spans="1:20" x14ac:dyDescent="0.25">
      <c r="A872" s="172" t="s">
        <v>4811</v>
      </c>
      <c r="B872" t="s">
        <v>4812</v>
      </c>
      <c r="C872" s="20" t="s">
        <v>230</v>
      </c>
      <c r="D872" s="20" t="s">
        <v>1002</v>
      </c>
      <c r="E872" s="26">
        <v>41244</v>
      </c>
      <c r="H872" t="e">
        <v>#DIV/0!</v>
      </c>
      <c r="K872" t="e">
        <v>#DIV/0!</v>
      </c>
      <c r="M872" t="e">
        <v>#DIV/0!</v>
      </c>
      <c r="R872" t="e">
        <v>#DIV/0!</v>
      </c>
      <c r="T872">
        <v>0.43888888888888888</v>
      </c>
    </row>
    <row r="873" spans="1:20" x14ac:dyDescent="0.25">
      <c r="A873" s="172" t="s">
        <v>4636</v>
      </c>
      <c r="B873" t="s">
        <v>4637</v>
      </c>
      <c r="C873" t="s">
        <v>234</v>
      </c>
      <c r="D873" s="20" t="s">
        <v>1002</v>
      </c>
      <c r="E873" s="26">
        <v>41244</v>
      </c>
      <c r="H873" t="e">
        <v>#DIV/0!</v>
      </c>
      <c r="K873" t="e">
        <v>#DIV/0!</v>
      </c>
      <c r="M873" t="e">
        <v>#DIV/0!</v>
      </c>
      <c r="R873" t="e">
        <v>#DIV/0!</v>
      </c>
    </row>
    <row r="874" spans="1:20" x14ac:dyDescent="0.25">
      <c r="A874" s="172" t="s">
        <v>4461</v>
      </c>
      <c r="B874" t="s">
        <v>4462</v>
      </c>
      <c r="C874" t="s">
        <v>233</v>
      </c>
      <c r="D874" s="20" t="s">
        <v>1000</v>
      </c>
      <c r="E874" s="26">
        <v>41244</v>
      </c>
      <c r="H874" t="e">
        <v>#DIV/0!</v>
      </c>
      <c r="K874" t="e">
        <v>#DIV/0!</v>
      </c>
      <c r="M874" t="e">
        <v>#DIV/0!</v>
      </c>
      <c r="R874" t="e">
        <v>#DIV/0!</v>
      </c>
      <c r="T874">
        <v>0.79</v>
      </c>
    </row>
    <row r="875" spans="1:20" x14ac:dyDescent="0.25">
      <c r="A875" s="172" t="s">
        <v>4286</v>
      </c>
      <c r="B875" t="s">
        <v>4287</v>
      </c>
      <c r="C875" s="20" t="s">
        <v>217</v>
      </c>
      <c r="D875" s="20" t="s">
        <v>1002</v>
      </c>
      <c r="E875" s="26">
        <v>41244</v>
      </c>
      <c r="F875">
        <v>1</v>
      </c>
      <c r="G875">
        <v>1</v>
      </c>
      <c r="H875">
        <v>1</v>
      </c>
      <c r="I875">
        <v>0</v>
      </c>
      <c r="L875">
        <v>0</v>
      </c>
      <c r="M875" t="e">
        <v>#DIV/0!</v>
      </c>
      <c r="R875" t="e">
        <v>#DIV/0!</v>
      </c>
    </row>
    <row r="876" spans="1:20" x14ac:dyDescent="0.25">
      <c r="A876" s="172" t="s">
        <v>4221</v>
      </c>
      <c r="B876" t="s">
        <v>4222</v>
      </c>
      <c r="C876" s="20" t="s">
        <v>895</v>
      </c>
      <c r="D876" s="20" t="s">
        <v>1000</v>
      </c>
      <c r="E876" s="26">
        <v>41244</v>
      </c>
      <c r="H876" t="e">
        <v>#DIV/0!</v>
      </c>
      <c r="K876" t="e">
        <v>#DIV/0!</v>
      </c>
      <c r="M876" t="e">
        <v>#DIV/0!</v>
      </c>
      <c r="R876" t="e">
        <v>#DIV/0!</v>
      </c>
    </row>
    <row r="877" spans="1:20" x14ac:dyDescent="0.25">
      <c r="A877" s="172" t="s">
        <v>4046</v>
      </c>
      <c r="B877" t="s">
        <v>4047</v>
      </c>
      <c r="C877" t="s">
        <v>218</v>
      </c>
      <c r="D877" s="20" t="s">
        <v>1000</v>
      </c>
      <c r="E877" s="26">
        <v>41244</v>
      </c>
      <c r="F877">
        <v>1</v>
      </c>
      <c r="G877">
        <v>1</v>
      </c>
      <c r="H877">
        <v>1</v>
      </c>
      <c r="K877" t="e">
        <v>#DIV/0!</v>
      </c>
      <c r="M877" t="e">
        <v>#DIV/0!</v>
      </c>
      <c r="R877" t="e">
        <v>#DIV/0!</v>
      </c>
    </row>
    <row r="878" spans="1:20" x14ac:dyDescent="0.25">
      <c r="A878" s="172" t="s">
        <v>3871</v>
      </c>
      <c r="B878" t="s">
        <v>3872</v>
      </c>
      <c r="C878" t="s">
        <v>219</v>
      </c>
      <c r="D878" s="20" t="s">
        <v>1000</v>
      </c>
      <c r="E878" s="26">
        <v>41244</v>
      </c>
      <c r="H878" t="e">
        <v>#DIV/0!</v>
      </c>
      <c r="K878" t="e">
        <v>#DIV/0!</v>
      </c>
      <c r="M878" t="e">
        <v>#DIV/0!</v>
      </c>
      <c r="R878" t="e">
        <v>#DIV/0!</v>
      </c>
    </row>
    <row r="879" spans="1:20" x14ac:dyDescent="0.25">
      <c r="A879" s="172"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2"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2"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2" t="s">
        <v>11988</v>
      </c>
      <c r="B882" t="s">
        <v>11989</v>
      </c>
      <c r="C882" t="s">
        <v>1051</v>
      </c>
      <c r="D882" s="20" t="s">
        <v>1000</v>
      </c>
      <c r="E882" s="26">
        <v>41244</v>
      </c>
      <c r="F882">
        <v>4</v>
      </c>
      <c r="G882">
        <v>2.5</v>
      </c>
      <c r="H882">
        <v>1.6</v>
      </c>
      <c r="K882" t="e">
        <v>#DIV/0!</v>
      </c>
      <c r="L882">
        <v>14.5</v>
      </c>
      <c r="M882">
        <v>0</v>
      </c>
      <c r="R882" t="e">
        <v>#DIV/0!</v>
      </c>
    </row>
    <row r="883" spans="1:20" x14ac:dyDescent="0.25">
      <c r="A883" s="172"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2"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2"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2"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2"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2"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2"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2" t="s">
        <v>14751</v>
      </c>
      <c r="B890" t="s">
        <v>14752</v>
      </c>
      <c r="C890" t="s">
        <v>201</v>
      </c>
      <c r="D890" s="20" t="s">
        <v>1002</v>
      </c>
      <c r="E890" s="26">
        <v>41244</v>
      </c>
      <c r="H890" t="e">
        <v>#DIV/0!</v>
      </c>
      <c r="I890">
        <v>5</v>
      </c>
      <c r="L890">
        <v>0</v>
      </c>
      <c r="M890" t="e">
        <v>#DIV/0!</v>
      </c>
      <c r="R890" t="e">
        <v>#DIV/0!</v>
      </c>
      <c r="T890">
        <v>1.09375</v>
      </c>
    </row>
    <row r="891" spans="1:20" x14ac:dyDescent="0.25">
      <c r="A891" s="172"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2" t="s">
        <v>15019</v>
      </c>
      <c r="B892" t="s">
        <v>15020</v>
      </c>
      <c r="C892" t="s">
        <v>202</v>
      </c>
      <c r="D892" s="20" t="s">
        <v>1002</v>
      </c>
      <c r="E892" s="26">
        <v>41244</v>
      </c>
      <c r="H892" t="e">
        <v>#DIV/0!</v>
      </c>
      <c r="M892" t="e">
        <v>#DIV/0!</v>
      </c>
      <c r="R892" t="e">
        <v>#DIV/0!</v>
      </c>
      <c r="T892">
        <v>0.89</v>
      </c>
    </row>
    <row r="893" spans="1:20" x14ac:dyDescent="0.25">
      <c r="A893" s="172" t="s">
        <v>15562</v>
      </c>
      <c r="B893" t="s">
        <v>15563</v>
      </c>
      <c r="C893" t="s">
        <v>228</v>
      </c>
      <c r="D893" s="20" t="s">
        <v>1002</v>
      </c>
      <c r="E893" s="26">
        <v>41244</v>
      </c>
      <c r="H893" t="e">
        <v>#DIV/0!</v>
      </c>
      <c r="K893" t="e">
        <v>#DIV/0!</v>
      </c>
      <c r="M893" t="e">
        <v>#DIV/0!</v>
      </c>
      <c r="R893" t="e">
        <v>#DIV/0!</v>
      </c>
      <c r="T893">
        <v>0.85000000000000009</v>
      </c>
    </row>
    <row r="894" spans="1:20" x14ac:dyDescent="0.25">
      <c r="A894" s="172" t="s">
        <v>15723</v>
      </c>
      <c r="B894" t="s">
        <v>15724</v>
      </c>
      <c r="C894" t="s">
        <v>227</v>
      </c>
      <c r="D894" s="20" t="s">
        <v>1000</v>
      </c>
      <c r="E894" s="26">
        <v>41244</v>
      </c>
      <c r="H894" t="e">
        <v>#DIV/0!</v>
      </c>
      <c r="K894" t="e">
        <v>#DIV/0!</v>
      </c>
      <c r="M894" t="e">
        <v>#DIV/0!</v>
      </c>
      <c r="R894" t="e">
        <v>#DIV/0!</v>
      </c>
      <c r="T894">
        <v>0.54164274322169059</v>
      </c>
    </row>
    <row r="895" spans="1:20" x14ac:dyDescent="0.25">
      <c r="A895" s="172"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2"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2"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2" t="s">
        <v>16433</v>
      </c>
      <c r="B898" t="s">
        <v>16434</v>
      </c>
      <c r="C898" t="s">
        <v>206</v>
      </c>
      <c r="D898" s="20" t="s">
        <v>1002</v>
      </c>
      <c r="E898" s="26">
        <v>41244</v>
      </c>
      <c r="H898" t="e">
        <v>#DIV/0!</v>
      </c>
      <c r="K898" t="e">
        <v>#DIV/0!</v>
      </c>
      <c r="M898" t="e">
        <v>#DIV/0!</v>
      </c>
      <c r="R898" t="e">
        <v>#DIV/0!</v>
      </c>
      <c r="T898">
        <v>0.8</v>
      </c>
    </row>
    <row r="899" spans="1:20" x14ac:dyDescent="0.25">
      <c r="A899" s="172" t="s">
        <v>16574</v>
      </c>
      <c r="B899" t="s">
        <v>16575</v>
      </c>
      <c r="C899" s="20" t="s">
        <v>223</v>
      </c>
      <c r="D899" s="20" t="s">
        <v>1000</v>
      </c>
      <c r="E899" s="26">
        <v>41244</v>
      </c>
      <c r="H899" t="e">
        <v>#DIV/0!</v>
      </c>
      <c r="K899" t="e">
        <v>#DIV/0!</v>
      </c>
      <c r="M899" t="e">
        <v>#DIV/0!</v>
      </c>
      <c r="R899" t="e">
        <v>#DIV/0!</v>
      </c>
      <c r="T899">
        <v>0.9</v>
      </c>
    </row>
    <row r="900" spans="1:20" x14ac:dyDescent="0.25">
      <c r="A900" s="172" t="s">
        <v>16753</v>
      </c>
      <c r="B900" t="s">
        <v>16754</v>
      </c>
      <c r="C900" t="s">
        <v>224</v>
      </c>
      <c r="D900" s="20" t="s">
        <v>1002</v>
      </c>
      <c r="E900" s="26">
        <v>41244</v>
      </c>
      <c r="H900" t="e">
        <v>#DIV/0!</v>
      </c>
      <c r="K900" t="e">
        <v>#DIV/0!</v>
      </c>
      <c r="M900" t="e">
        <v>#DIV/0!</v>
      </c>
      <c r="R900" t="e">
        <v>#DIV/0!</v>
      </c>
    </row>
    <row r="901" spans="1:20" x14ac:dyDescent="0.25">
      <c r="A901" s="172" t="s">
        <v>17190</v>
      </c>
      <c r="B901" t="s">
        <v>17191</v>
      </c>
      <c r="C901" s="20" t="s">
        <v>225</v>
      </c>
      <c r="D901" s="20" t="s">
        <v>1000</v>
      </c>
      <c r="E901" s="26">
        <v>41244</v>
      </c>
      <c r="H901" t="e">
        <v>#DIV/0!</v>
      </c>
      <c r="K901" t="e">
        <v>#DIV/0!</v>
      </c>
      <c r="M901" t="e">
        <v>#DIV/0!</v>
      </c>
      <c r="R901" t="e">
        <v>#DIV/0!</v>
      </c>
    </row>
    <row r="902" spans="1:20" x14ac:dyDescent="0.25">
      <c r="A902" s="172" t="s">
        <v>17397</v>
      </c>
      <c r="B902" t="s">
        <v>17398</v>
      </c>
      <c r="C902" t="s">
        <v>226</v>
      </c>
      <c r="D902" s="20" t="s">
        <v>1002</v>
      </c>
      <c r="E902" s="26">
        <v>41244</v>
      </c>
      <c r="H902" t="e">
        <v>#DIV/0!</v>
      </c>
      <c r="K902" t="e">
        <v>#DIV/0!</v>
      </c>
      <c r="M902" t="e">
        <v>#DIV/0!</v>
      </c>
      <c r="R902" t="e">
        <v>#DIV/0!</v>
      </c>
    </row>
    <row r="903" spans="1:20" x14ac:dyDescent="0.25">
      <c r="A903" s="172" t="s">
        <v>17574</v>
      </c>
      <c r="B903" t="s">
        <v>17575</v>
      </c>
      <c r="C903" t="s">
        <v>232</v>
      </c>
      <c r="D903" s="20" t="s">
        <v>1000</v>
      </c>
      <c r="E903" s="26">
        <v>41244</v>
      </c>
      <c r="H903" t="e">
        <v>#DIV/0!</v>
      </c>
      <c r="K903" t="e">
        <v>#DIV/0!</v>
      </c>
      <c r="M903" t="e">
        <v>#DIV/0!</v>
      </c>
      <c r="R903" t="e">
        <v>#DIV/0!</v>
      </c>
      <c r="T903">
        <v>1.2878787878787878</v>
      </c>
    </row>
    <row r="904" spans="1:20" x14ac:dyDescent="0.25">
      <c r="A904" s="172" t="s">
        <v>17771</v>
      </c>
      <c r="B904" t="s">
        <v>17772</v>
      </c>
      <c r="C904" t="s">
        <v>231</v>
      </c>
      <c r="D904" s="20" t="s">
        <v>1002</v>
      </c>
      <c r="E904" s="26">
        <v>41244</v>
      </c>
      <c r="H904" t="e">
        <v>#DIV/0!</v>
      </c>
      <c r="K904" t="e">
        <v>#DIV/0!</v>
      </c>
      <c r="M904" t="e">
        <v>#DIV/0!</v>
      </c>
      <c r="R904" t="e">
        <v>#DIV/0!</v>
      </c>
      <c r="T904">
        <v>1.25</v>
      </c>
    </row>
    <row r="905" spans="1:20" x14ac:dyDescent="0.25">
      <c r="A905" s="172"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2" t="s">
        <v>18127</v>
      </c>
      <c r="B906" t="s">
        <v>18128</v>
      </c>
      <c r="C906" t="s">
        <v>316</v>
      </c>
      <c r="D906" s="20" t="s">
        <v>1002</v>
      </c>
      <c r="E906" s="26">
        <v>41244</v>
      </c>
      <c r="F906">
        <v>3</v>
      </c>
      <c r="G906">
        <v>3</v>
      </c>
      <c r="H906">
        <v>1</v>
      </c>
      <c r="K906" t="e">
        <v>#DIV/0!</v>
      </c>
      <c r="M906" t="e">
        <v>#DIV/0!</v>
      </c>
      <c r="R906" t="e">
        <v>#DIV/0!</v>
      </c>
    </row>
    <row r="907" spans="1:20" x14ac:dyDescent="0.25">
      <c r="A907" s="172"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2"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2" t="s">
        <v>18736</v>
      </c>
      <c r="B909" t="s">
        <v>18737</v>
      </c>
      <c r="C909" t="s">
        <v>216</v>
      </c>
      <c r="D909" s="20" t="s">
        <v>1002</v>
      </c>
      <c r="E909" s="26">
        <v>41244</v>
      </c>
      <c r="H909" t="e">
        <v>#DIV/0!</v>
      </c>
      <c r="K909" t="e">
        <v>#DIV/0!</v>
      </c>
      <c r="M909" t="e">
        <v>#DIV/0!</v>
      </c>
      <c r="R909" t="e">
        <v>#DIV/0!</v>
      </c>
    </row>
    <row r="910" spans="1:20" x14ac:dyDescent="0.25">
      <c r="A910" s="172" t="s">
        <v>18913</v>
      </c>
      <c r="B910" t="s">
        <v>18914</v>
      </c>
      <c r="C910" t="s">
        <v>229</v>
      </c>
      <c r="D910" s="20" t="s">
        <v>1002</v>
      </c>
      <c r="E910" s="26">
        <v>41244</v>
      </c>
      <c r="H910" t="e">
        <v>#DIV/0!</v>
      </c>
      <c r="K910" t="e">
        <v>#DIV/0!</v>
      </c>
      <c r="M910" t="e">
        <v>#DIV/0!</v>
      </c>
      <c r="R910" t="e">
        <v>#DIV/0!</v>
      </c>
      <c r="T910">
        <v>0.71345029239766078</v>
      </c>
    </row>
    <row r="911" spans="1:20" x14ac:dyDescent="0.25">
      <c r="A911" s="172" t="s">
        <v>19090</v>
      </c>
      <c r="B911" t="s">
        <v>19091</v>
      </c>
      <c r="C911" t="s">
        <v>230</v>
      </c>
      <c r="D911" s="20" t="s">
        <v>1000</v>
      </c>
      <c r="E911" s="26">
        <v>41244</v>
      </c>
      <c r="H911" t="e">
        <v>#DIV/0!</v>
      </c>
      <c r="K911" t="e">
        <v>#DIV/0!</v>
      </c>
      <c r="M911" t="e">
        <v>#DIV/0!</v>
      </c>
      <c r="R911" t="e">
        <v>#DIV/0!</v>
      </c>
    </row>
    <row r="912" spans="1:20" x14ac:dyDescent="0.25">
      <c r="A912" s="172" t="s">
        <v>19269</v>
      </c>
      <c r="B912" t="s">
        <v>19270</v>
      </c>
      <c r="C912" t="s">
        <v>234</v>
      </c>
      <c r="D912" s="20" t="s">
        <v>1000</v>
      </c>
      <c r="E912" s="26">
        <v>41244</v>
      </c>
      <c r="H912" t="e">
        <v>#DIV/0!</v>
      </c>
      <c r="K912" t="e">
        <v>#DIV/0!</v>
      </c>
      <c r="M912" t="e">
        <v>#DIV/0!</v>
      </c>
      <c r="R912" t="e">
        <v>#DIV/0!</v>
      </c>
      <c r="T912">
        <v>1.25</v>
      </c>
    </row>
    <row r="913" spans="1:20" x14ac:dyDescent="0.25">
      <c r="A913" s="172" t="s">
        <v>19448</v>
      </c>
      <c r="B913" t="s">
        <v>19449</v>
      </c>
      <c r="C913" t="s">
        <v>233</v>
      </c>
      <c r="D913" s="20" t="s">
        <v>1002</v>
      </c>
      <c r="E913" s="26">
        <v>41244</v>
      </c>
      <c r="H913" t="e">
        <v>#DIV/0!</v>
      </c>
      <c r="K913" t="e">
        <v>#DIV/0!</v>
      </c>
      <c r="M913" t="e">
        <v>#DIV/0!</v>
      </c>
      <c r="R913" t="e">
        <v>#DIV/0!</v>
      </c>
      <c r="T913">
        <v>0.31578947368421051</v>
      </c>
    </row>
    <row r="914" spans="1:20" x14ac:dyDescent="0.25">
      <c r="A914" s="172"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2"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2"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2" t="s">
        <v>20356</v>
      </c>
      <c r="B917" t="s">
        <v>20357</v>
      </c>
      <c r="C917" t="s">
        <v>211</v>
      </c>
      <c r="D917" s="20" t="s">
        <v>1002</v>
      </c>
      <c r="E917" s="26">
        <v>41244</v>
      </c>
      <c r="H917" t="e">
        <v>#DIV/0!</v>
      </c>
      <c r="K917" t="e">
        <v>#DIV/0!</v>
      </c>
      <c r="M917" t="e">
        <v>#DIV/0!</v>
      </c>
      <c r="R917" t="e">
        <v>#DIV/0!</v>
      </c>
    </row>
    <row r="918" spans="1:20" x14ac:dyDescent="0.25">
      <c r="A918" s="172"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2" t="s">
        <v>20712</v>
      </c>
      <c r="B919" t="s">
        <v>20713</v>
      </c>
      <c r="C919" t="s">
        <v>894</v>
      </c>
      <c r="D919" s="20" t="s">
        <v>1002</v>
      </c>
      <c r="E919" s="26">
        <v>41244</v>
      </c>
      <c r="H919" t="e">
        <v>#DIV/0!</v>
      </c>
      <c r="K919" t="e">
        <v>#DIV/0!</v>
      </c>
      <c r="M919" t="e">
        <v>#DIV/0!</v>
      </c>
      <c r="R919" t="e">
        <v>#DIV/0!</v>
      </c>
      <c r="T919">
        <v>0.91</v>
      </c>
    </row>
    <row r="920" spans="1:20" x14ac:dyDescent="0.25">
      <c r="A920" s="172"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2"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2" t="s">
        <v>21209</v>
      </c>
      <c r="B922" t="s">
        <v>21210</v>
      </c>
      <c r="C922" t="s">
        <v>213</v>
      </c>
      <c r="D922" s="20" t="s">
        <v>1002</v>
      </c>
      <c r="E922" s="26">
        <v>41244</v>
      </c>
      <c r="H922" t="e">
        <v>#DIV/0!</v>
      </c>
      <c r="K922" t="e">
        <v>#DIV/0!</v>
      </c>
      <c r="M922" t="e">
        <v>#DIV/0!</v>
      </c>
      <c r="R922" t="e">
        <v>#DIV/0!</v>
      </c>
    </row>
    <row r="923" spans="1:20" x14ac:dyDescent="0.25">
      <c r="A923" s="172"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2"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2"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2" t="s">
        <v>21839</v>
      </c>
      <c r="B926" t="s">
        <v>21840</v>
      </c>
      <c r="C926" t="s">
        <v>895</v>
      </c>
      <c r="D926" s="20" t="s">
        <v>1002</v>
      </c>
      <c r="E926" s="26">
        <v>41244</v>
      </c>
      <c r="H926" t="e">
        <v>#DIV/0!</v>
      </c>
      <c r="K926" t="e">
        <v>#DIV/0!</v>
      </c>
      <c r="M926" t="e">
        <v>#DIV/0!</v>
      </c>
      <c r="R926" t="e">
        <v>#DIV/0!</v>
      </c>
      <c r="T926">
        <v>1.075</v>
      </c>
    </row>
    <row r="927" spans="1:20" x14ac:dyDescent="0.25">
      <c r="A927" s="172" t="s">
        <v>21904</v>
      </c>
      <c r="B927" t="s">
        <v>21905</v>
      </c>
      <c r="C927" t="s">
        <v>218</v>
      </c>
      <c r="D927" s="20" t="s">
        <v>1002</v>
      </c>
      <c r="E927" s="26">
        <v>41244</v>
      </c>
      <c r="F927">
        <v>1</v>
      </c>
      <c r="G927">
        <v>1</v>
      </c>
      <c r="H927">
        <v>1</v>
      </c>
      <c r="K927" t="e">
        <v>#DIV/0!</v>
      </c>
      <c r="M927" t="e">
        <v>#DIV/0!</v>
      </c>
      <c r="R927" t="e">
        <v>#DIV/0!</v>
      </c>
    </row>
    <row r="928" spans="1:20" x14ac:dyDescent="0.25">
      <c r="A928" s="172" t="s">
        <v>22081</v>
      </c>
      <c r="B928" t="s">
        <v>22082</v>
      </c>
      <c r="C928" s="20" t="s">
        <v>219</v>
      </c>
      <c r="D928" s="20" t="s">
        <v>1002</v>
      </c>
      <c r="E928" s="26">
        <v>41244</v>
      </c>
      <c r="H928" t="e">
        <v>#DIV/0!</v>
      </c>
      <c r="K928" t="e">
        <v>#DIV/0!</v>
      </c>
      <c r="M928" t="e">
        <v>#DIV/0!</v>
      </c>
      <c r="R928" t="e">
        <v>#DIV/0!</v>
      </c>
      <c r="T928">
        <v>0.63500000000000001</v>
      </c>
    </row>
    <row r="929" spans="1:20" x14ac:dyDescent="0.25">
      <c r="A929" s="172"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2"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2"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2"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2"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2"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2"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2"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2"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2"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2"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2"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2"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2" t="s">
        <v>12192</v>
      </c>
      <c r="B942" t="s">
        <v>12193</v>
      </c>
      <c r="C942" s="20" t="s">
        <v>200</v>
      </c>
      <c r="D942" s="20" t="s">
        <v>1000</v>
      </c>
      <c r="E942" s="26">
        <v>41275</v>
      </c>
      <c r="F942">
        <v>6</v>
      </c>
      <c r="G942">
        <v>4</v>
      </c>
      <c r="H942">
        <v>1.5</v>
      </c>
      <c r="K942" t="e">
        <v>#DIV/0!</v>
      </c>
      <c r="L942">
        <v>20</v>
      </c>
      <c r="M942">
        <v>0</v>
      </c>
      <c r="R942">
        <v>0</v>
      </c>
      <c r="T942">
        <v>0.18</v>
      </c>
    </row>
    <row r="943" spans="1:20" x14ac:dyDescent="0.25">
      <c r="A943" s="172" t="s">
        <v>12477</v>
      </c>
      <c r="B943" t="s">
        <v>12478</v>
      </c>
      <c r="C943" t="s">
        <v>202</v>
      </c>
      <c r="D943" s="20" t="s">
        <v>1000</v>
      </c>
      <c r="E943" s="26">
        <v>41275</v>
      </c>
      <c r="H943" t="e">
        <v>#DIV/0!</v>
      </c>
      <c r="K943" t="e">
        <v>#DIV/0!</v>
      </c>
      <c r="M943" t="e">
        <v>#DIV/0!</v>
      </c>
      <c r="R943" t="e">
        <v>#DIV/0!</v>
      </c>
      <c r="T943">
        <v>0.18</v>
      </c>
    </row>
    <row r="944" spans="1:20" x14ac:dyDescent="0.25">
      <c r="A944" s="172" t="s">
        <v>11014</v>
      </c>
      <c r="B944" t="s">
        <v>11015</v>
      </c>
      <c r="C944" t="s">
        <v>228</v>
      </c>
      <c r="D944" s="20" t="s">
        <v>1000</v>
      </c>
      <c r="E944" s="26">
        <v>41275</v>
      </c>
      <c r="H944" t="e">
        <v>#DIV/0!</v>
      </c>
      <c r="K944" t="e">
        <v>#DIV/0!</v>
      </c>
      <c r="M944" t="e">
        <v>#DIV/0!</v>
      </c>
      <c r="R944" t="e">
        <v>#DIV/0!</v>
      </c>
      <c r="T944">
        <v>0</v>
      </c>
    </row>
    <row r="945" spans="1:20" x14ac:dyDescent="0.25">
      <c r="A945" s="172" t="s">
        <v>10839</v>
      </c>
      <c r="B945" t="s">
        <v>10840</v>
      </c>
      <c r="C945" t="s">
        <v>227</v>
      </c>
      <c r="D945" s="20" t="s">
        <v>1002</v>
      </c>
      <c r="E945" s="26">
        <v>41275</v>
      </c>
      <c r="H945" t="e">
        <v>#DIV/0!</v>
      </c>
      <c r="K945" t="e">
        <v>#DIV/0!</v>
      </c>
      <c r="M945" t="e">
        <v>#DIV/0!</v>
      </c>
      <c r="R945" t="e">
        <v>#DIV/0!</v>
      </c>
      <c r="T945">
        <v>0.41833333333333328</v>
      </c>
    </row>
    <row r="946" spans="1:20" x14ac:dyDescent="0.25">
      <c r="A946" s="172"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2"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2"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2" t="s">
        <v>10248</v>
      </c>
      <c r="B949" t="s">
        <v>10249</v>
      </c>
      <c r="C949" t="s">
        <v>206</v>
      </c>
      <c r="D949" s="20" t="s">
        <v>1000</v>
      </c>
      <c r="E949" s="26">
        <v>41275</v>
      </c>
      <c r="H949" t="e">
        <v>#DIV/0!</v>
      </c>
      <c r="K949" t="e">
        <v>#DIV/0!</v>
      </c>
      <c r="M949" t="e">
        <v>#DIV/0!</v>
      </c>
      <c r="R949" t="e">
        <v>#DIV/0!</v>
      </c>
      <c r="T949">
        <v>0.625</v>
      </c>
    </row>
    <row r="950" spans="1:20" x14ac:dyDescent="0.25">
      <c r="A950" s="172" t="s">
        <v>9817</v>
      </c>
      <c r="B950" t="s">
        <v>9818</v>
      </c>
      <c r="C950" t="s">
        <v>223</v>
      </c>
      <c r="D950" s="20" t="s">
        <v>1002</v>
      </c>
      <c r="E950" s="26">
        <v>41275</v>
      </c>
      <c r="H950" t="e">
        <v>#DIV/0!</v>
      </c>
      <c r="K950" t="e">
        <v>#DIV/0!</v>
      </c>
      <c r="M950" t="e">
        <v>#DIV/0!</v>
      </c>
      <c r="R950" t="e">
        <v>#DIV/0!</v>
      </c>
      <c r="T950">
        <v>0.42648018648018643</v>
      </c>
    </row>
    <row r="951" spans="1:20" x14ac:dyDescent="0.25">
      <c r="A951" s="172" t="s">
        <v>9642</v>
      </c>
      <c r="B951" t="s">
        <v>9643</v>
      </c>
      <c r="C951" t="s">
        <v>224</v>
      </c>
      <c r="D951" s="20" t="s">
        <v>1000</v>
      </c>
      <c r="E951" s="26">
        <v>41275</v>
      </c>
      <c r="H951" t="e">
        <v>#DIV/0!</v>
      </c>
      <c r="K951" t="e">
        <v>#DIV/0!</v>
      </c>
      <c r="M951" t="e">
        <v>#DIV/0!</v>
      </c>
      <c r="R951" t="e">
        <v>#DIV/0!</v>
      </c>
      <c r="T951">
        <v>0</v>
      </c>
    </row>
    <row r="952" spans="1:20" x14ac:dyDescent="0.25">
      <c r="A952" s="172" t="s">
        <v>9251</v>
      </c>
      <c r="B952" t="s">
        <v>9252</v>
      </c>
      <c r="C952" t="s">
        <v>211</v>
      </c>
      <c r="D952" s="20" t="s">
        <v>1000</v>
      </c>
      <c r="E952" s="26">
        <v>41275</v>
      </c>
      <c r="H952" t="e">
        <v>#DIV/0!</v>
      </c>
      <c r="K952" t="e">
        <v>#DIV/0!</v>
      </c>
      <c r="M952" t="e">
        <v>#DIV/0!</v>
      </c>
      <c r="R952" t="e">
        <v>#DIV/0!</v>
      </c>
      <c r="T952">
        <v>0.74780225330225336</v>
      </c>
    </row>
    <row r="953" spans="1:20" x14ac:dyDescent="0.25">
      <c r="A953" s="172"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2" t="s">
        <v>9011</v>
      </c>
      <c r="B954" t="s">
        <v>9012</v>
      </c>
      <c r="C954" t="s">
        <v>894</v>
      </c>
      <c r="D954" s="20" t="s">
        <v>1000</v>
      </c>
      <c r="E954" s="26">
        <v>41275</v>
      </c>
      <c r="H954" t="e">
        <v>#DIV/0!</v>
      </c>
      <c r="K954" t="e">
        <v>#DIV/0!</v>
      </c>
      <c r="M954" t="e">
        <v>#DIV/0!</v>
      </c>
      <c r="R954" t="e">
        <v>#DIV/0!</v>
      </c>
      <c r="T954">
        <v>0.89999999999999991</v>
      </c>
    </row>
    <row r="955" spans="1:20" x14ac:dyDescent="0.25">
      <c r="A955" s="172"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2"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2" t="s">
        <v>8412</v>
      </c>
      <c r="B957" t="s">
        <v>8413</v>
      </c>
      <c r="C957" s="20" t="s">
        <v>213</v>
      </c>
      <c r="D957" s="20" t="s">
        <v>1000</v>
      </c>
      <c r="E957" s="26">
        <v>41275</v>
      </c>
      <c r="H957" t="e">
        <v>#DIV/0!</v>
      </c>
      <c r="K957" t="e">
        <v>#DIV/0!</v>
      </c>
      <c r="M957" t="e">
        <v>#DIV/0!</v>
      </c>
      <c r="R957" t="e">
        <v>#DIV/0!</v>
      </c>
    </row>
    <row r="958" spans="1:20" x14ac:dyDescent="0.25">
      <c r="A958" s="172"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2"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2" t="s">
        <v>7936</v>
      </c>
      <c r="B960" t="s">
        <v>7937</v>
      </c>
      <c r="C960" t="s">
        <v>225</v>
      </c>
      <c r="D960" s="20" t="s">
        <v>1002</v>
      </c>
      <c r="E960" s="26">
        <v>41275</v>
      </c>
      <c r="H960" t="e">
        <v>#DIV/0!</v>
      </c>
      <c r="K960" t="e">
        <v>#DIV/0!</v>
      </c>
      <c r="M960" t="e">
        <v>#DIV/0!</v>
      </c>
      <c r="R960" t="e">
        <v>#DIV/0!</v>
      </c>
      <c r="T960">
        <v>1.125</v>
      </c>
    </row>
    <row r="961" spans="1:20" x14ac:dyDescent="0.25">
      <c r="A961" s="172" t="s">
        <v>7735</v>
      </c>
      <c r="B961" t="s">
        <v>7736</v>
      </c>
      <c r="C961" s="20" t="s">
        <v>226</v>
      </c>
      <c r="D961" s="20" t="s">
        <v>1000</v>
      </c>
      <c r="E961" s="26">
        <v>41275</v>
      </c>
      <c r="H961" t="e">
        <v>#DIV/0!</v>
      </c>
      <c r="K961" t="e">
        <v>#DIV/0!</v>
      </c>
      <c r="M961" t="e">
        <v>#DIV/0!</v>
      </c>
      <c r="R961" t="e">
        <v>#DIV/0!</v>
      </c>
      <c r="T961">
        <v>0.8666666666666667</v>
      </c>
    </row>
    <row r="962" spans="1:20" x14ac:dyDescent="0.25">
      <c r="A962" s="172"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2"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2" t="s">
        <v>6996</v>
      </c>
      <c r="B964" t="s">
        <v>6997</v>
      </c>
      <c r="C964" t="s">
        <v>232</v>
      </c>
      <c r="D964" s="20" t="s">
        <v>1002</v>
      </c>
      <c r="E964" s="26">
        <v>41275</v>
      </c>
      <c r="H964" t="e">
        <v>#DIV/0!</v>
      </c>
      <c r="K964" t="e">
        <v>#DIV/0!</v>
      </c>
      <c r="M964" t="e">
        <v>#DIV/0!</v>
      </c>
      <c r="R964" t="e">
        <v>#DIV/0!</v>
      </c>
    </row>
    <row r="965" spans="1:20" x14ac:dyDescent="0.25">
      <c r="A965" s="172" t="s">
        <v>6805</v>
      </c>
      <c r="B965" t="s">
        <v>6806</v>
      </c>
      <c r="C965" t="s">
        <v>231</v>
      </c>
      <c r="D965" s="20" t="s">
        <v>1000</v>
      </c>
      <c r="E965" s="26">
        <v>41275</v>
      </c>
      <c r="H965" t="e">
        <v>#DIV/0!</v>
      </c>
      <c r="K965" t="e">
        <v>#DIV/0!</v>
      </c>
      <c r="M965" t="e">
        <v>#DIV/0!</v>
      </c>
      <c r="R965" t="e">
        <v>#DIV/0!</v>
      </c>
    </row>
    <row r="966" spans="1:20" x14ac:dyDescent="0.25">
      <c r="A966" s="172"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2" t="s">
        <v>6455</v>
      </c>
      <c r="B967" t="s">
        <v>6456</v>
      </c>
      <c r="C967" t="s">
        <v>316</v>
      </c>
      <c r="D967" s="20" t="s">
        <v>1000</v>
      </c>
      <c r="E967" s="26">
        <v>41275</v>
      </c>
      <c r="F967">
        <v>3</v>
      </c>
      <c r="G967">
        <v>3</v>
      </c>
      <c r="H967">
        <v>1</v>
      </c>
      <c r="K967" t="e">
        <v>#DIV/0!</v>
      </c>
      <c r="M967" t="e">
        <v>#DIV/0!</v>
      </c>
      <c r="R967" t="e">
        <v>#DIV/0!</v>
      </c>
    </row>
    <row r="968" spans="1:20" x14ac:dyDescent="0.25">
      <c r="A968" s="172"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2"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2" t="s">
        <v>5856</v>
      </c>
      <c r="B970" t="s">
        <v>5857</v>
      </c>
      <c r="C970" t="s">
        <v>216</v>
      </c>
      <c r="D970" s="20" t="s">
        <v>1000</v>
      </c>
      <c r="E970" s="26">
        <v>41275</v>
      </c>
      <c r="H970" t="e">
        <v>#DIV/0!</v>
      </c>
      <c r="K970" t="e">
        <v>#DIV/0!</v>
      </c>
      <c r="M970" t="e">
        <v>#DIV/0!</v>
      </c>
      <c r="R970" t="e">
        <v>#DIV/0!</v>
      </c>
    </row>
    <row r="971" spans="1:20" x14ac:dyDescent="0.25">
      <c r="A971" s="172"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2" t="s">
        <v>5612</v>
      </c>
      <c r="B972" t="s">
        <v>5613</v>
      </c>
      <c r="C972" t="s">
        <v>1047</v>
      </c>
      <c r="D972" s="20" t="s">
        <v>1000</v>
      </c>
      <c r="E972" s="26">
        <v>41275</v>
      </c>
      <c r="H972" t="e">
        <v>#DIV/0!</v>
      </c>
      <c r="K972" t="e">
        <v>#DIV/0!</v>
      </c>
      <c r="M972" t="e">
        <v>#DIV/0!</v>
      </c>
      <c r="R972" t="e">
        <v>#DIV/0!</v>
      </c>
      <c r="T972">
        <v>0.71</v>
      </c>
    </row>
    <row r="973" spans="1:20" x14ac:dyDescent="0.25">
      <c r="A973" s="172"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2" t="s">
        <v>4988</v>
      </c>
      <c r="B974" t="s">
        <v>4989</v>
      </c>
      <c r="C974" t="s">
        <v>229</v>
      </c>
      <c r="D974" s="20" t="s">
        <v>1000</v>
      </c>
      <c r="E974" s="26">
        <v>41275</v>
      </c>
      <c r="H974" t="e">
        <v>#DIV/0!</v>
      </c>
      <c r="K974" t="e">
        <v>#DIV/0!</v>
      </c>
      <c r="M974" t="e">
        <v>#DIV/0!</v>
      </c>
      <c r="R974" t="e">
        <v>#DIV/0!</v>
      </c>
    </row>
    <row r="975" spans="1:20" x14ac:dyDescent="0.25">
      <c r="A975" s="172" t="s">
        <v>4813</v>
      </c>
      <c r="B975" t="s">
        <v>4814</v>
      </c>
      <c r="C975" t="s">
        <v>230</v>
      </c>
      <c r="D975" s="20" t="s">
        <v>1002</v>
      </c>
      <c r="E975" s="26">
        <v>41275</v>
      </c>
      <c r="H975" t="e">
        <v>#DIV/0!</v>
      </c>
      <c r="K975" t="e">
        <v>#DIV/0!</v>
      </c>
      <c r="M975" t="e">
        <v>#DIV/0!</v>
      </c>
      <c r="R975" t="e">
        <v>#DIV/0!</v>
      </c>
      <c r="T975">
        <v>1</v>
      </c>
    </row>
    <row r="976" spans="1:20" x14ac:dyDescent="0.25">
      <c r="A976" s="172" t="s">
        <v>4638</v>
      </c>
      <c r="B976" t="s">
        <v>4639</v>
      </c>
      <c r="C976" t="s">
        <v>234</v>
      </c>
      <c r="D976" s="20" t="s">
        <v>1002</v>
      </c>
      <c r="E976" s="26">
        <v>41275</v>
      </c>
      <c r="H976" t="e">
        <v>#DIV/0!</v>
      </c>
      <c r="K976" t="e">
        <v>#DIV/0!</v>
      </c>
      <c r="M976" t="e">
        <v>#DIV/0!</v>
      </c>
      <c r="R976" t="e">
        <v>#DIV/0!</v>
      </c>
      <c r="T976">
        <v>1</v>
      </c>
    </row>
    <row r="977" spans="1:20" x14ac:dyDescent="0.25">
      <c r="A977" s="172" t="s">
        <v>4463</v>
      </c>
      <c r="B977" t="s">
        <v>4464</v>
      </c>
      <c r="C977" t="s">
        <v>233</v>
      </c>
      <c r="D977" s="20" t="s">
        <v>1000</v>
      </c>
      <c r="E977" s="26">
        <v>41275</v>
      </c>
      <c r="H977" t="e">
        <v>#DIV/0!</v>
      </c>
      <c r="K977" t="e">
        <v>#DIV/0!</v>
      </c>
      <c r="M977" t="e">
        <v>#DIV/0!</v>
      </c>
      <c r="R977" t="e">
        <v>#DIV/0!</v>
      </c>
    </row>
    <row r="978" spans="1:20" x14ac:dyDescent="0.25">
      <c r="A978" s="172" t="s">
        <v>4288</v>
      </c>
      <c r="B978" t="s">
        <v>4289</v>
      </c>
      <c r="C978" t="s">
        <v>217</v>
      </c>
      <c r="D978" s="20" t="s">
        <v>1002</v>
      </c>
      <c r="E978" s="26">
        <v>41275</v>
      </c>
      <c r="F978">
        <v>1</v>
      </c>
      <c r="G978">
        <v>1</v>
      </c>
      <c r="H978">
        <v>1</v>
      </c>
      <c r="I978">
        <v>0</v>
      </c>
      <c r="L978">
        <v>0</v>
      </c>
      <c r="M978" t="e">
        <v>#DIV/0!</v>
      </c>
      <c r="R978" t="e">
        <v>#DIV/0!</v>
      </c>
    </row>
    <row r="979" spans="1:20" x14ac:dyDescent="0.25">
      <c r="A979" s="172" t="s">
        <v>4223</v>
      </c>
      <c r="B979" t="s">
        <v>4224</v>
      </c>
      <c r="C979" t="s">
        <v>895</v>
      </c>
      <c r="D979" s="20" t="s">
        <v>1000</v>
      </c>
      <c r="E979" s="26">
        <v>41275</v>
      </c>
      <c r="H979" t="e">
        <v>#DIV/0!</v>
      </c>
      <c r="K979" t="e">
        <v>#DIV/0!</v>
      </c>
      <c r="M979" t="e">
        <v>#DIV/0!</v>
      </c>
      <c r="R979" t="e">
        <v>#DIV/0!</v>
      </c>
      <c r="T979">
        <v>0</v>
      </c>
    </row>
    <row r="980" spans="1:20" x14ac:dyDescent="0.25">
      <c r="A980" s="172" t="s">
        <v>4048</v>
      </c>
      <c r="B980" t="s">
        <v>4049</v>
      </c>
      <c r="C980" t="s">
        <v>218</v>
      </c>
      <c r="D980" s="20" t="s">
        <v>1000</v>
      </c>
      <c r="E980" s="26">
        <v>41275</v>
      </c>
      <c r="F980">
        <v>1</v>
      </c>
      <c r="G980">
        <v>1</v>
      </c>
      <c r="H980">
        <v>1</v>
      </c>
      <c r="K980" t="e">
        <v>#DIV/0!</v>
      </c>
      <c r="M980" t="e">
        <v>#DIV/0!</v>
      </c>
      <c r="R980" t="e">
        <v>#DIV/0!</v>
      </c>
      <c r="T980">
        <v>0</v>
      </c>
    </row>
    <row r="981" spans="1:20" x14ac:dyDescent="0.25">
      <c r="A981" s="172" t="s">
        <v>3873</v>
      </c>
      <c r="B981" t="s">
        <v>3874</v>
      </c>
      <c r="C981" t="s">
        <v>219</v>
      </c>
      <c r="D981" s="20" t="s">
        <v>1000</v>
      </c>
      <c r="E981" s="26">
        <v>41275</v>
      </c>
      <c r="H981" t="e">
        <v>#DIV/0!</v>
      </c>
      <c r="K981" t="e">
        <v>#DIV/0!</v>
      </c>
      <c r="M981" t="e">
        <v>#DIV/0!</v>
      </c>
      <c r="R981" t="e">
        <v>#DIV/0!</v>
      </c>
      <c r="T981">
        <v>1.0666666666666667</v>
      </c>
    </row>
    <row r="982" spans="1:20" x14ac:dyDescent="0.25">
      <c r="A982" s="172"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2"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2"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2"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2"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2"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2"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2"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2"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2"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2"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2"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2" t="s">
        <v>14844</v>
      </c>
      <c r="B994" t="s">
        <v>14845</v>
      </c>
      <c r="C994" t="s">
        <v>200</v>
      </c>
      <c r="D994" s="20" t="s">
        <v>1002</v>
      </c>
      <c r="E994" s="26">
        <v>41275</v>
      </c>
      <c r="F994">
        <v>6</v>
      </c>
      <c r="G994">
        <v>4</v>
      </c>
      <c r="H994">
        <v>1.5</v>
      </c>
      <c r="K994" t="e">
        <v>#DIV/0!</v>
      </c>
      <c r="L994">
        <v>20</v>
      </c>
      <c r="M994">
        <v>0</v>
      </c>
      <c r="R994">
        <v>0</v>
      </c>
    </row>
    <row r="995" spans="1:20" x14ac:dyDescent="0.25">
      <c r="A995" s="172" t="s">
        <v>15021</v>
      </c>
      <c r="B995" t="s">
        <v>15022</v>
      </c>
      <c r="C995" t="s">
        <v>202</v>
      </c>
      <c r="D995" s="20" t="s">
        <v>1002</v>
      </c>
      <c r="E995" s="26">
        <v>41275</v>
      </c>
      <c r="H995" t="e">
        <v>#DIV/0!</v>
      </c>
      <c r="K995" t="e">
        <v>#DIV/0!</v>
      </c>
      <c r="M995" t="e">
        <v>#DIV/0!</v>
      </c>
      <c r="R995" t="e">
        <v>#DIV/0!</v>
      </c>
      <c r="T995">
        <v>0.80121428571428577</v>
      </c>
    </row>
    <row r="996" spans="1:20" x14ac:dyDescent="0.25">
      <c r="A996" s="172" t="s">
        <v>15564</v>
      </c>
      <c r="B996" t="s">
        <v>15565</v>
      </c>
      <c r="C996" s="20" t="s">
        <v>228</v>
      </c>
      <c r="D996" s="20" t="s">
        <v>1002</v>
      </c>
      <c r="E996" s="26">
        <v>41275</v>
      </c>
      <c r="H996" t="e">
        <v>#DIV/0!</v>
      </c>
      <c r="K996" t="e">
        <v>#DIV/0!</v>
      </c>
      <c r="M996" t="e">
        <v>#DIV/0!</v>
      </c>
      <c r="R996" t="e">
        <v>#DIV/0!</v>
      </c>
      <c r="T996">
        <v>0.77700000000000002</v>
      </c>
    </row>
    <row r="997" spans="1:20" x14ac:dyDescent="0.25">
      <c r="A997" s="172" t="s">
        <v>15725</v>
      </c>
      <c r="B997" t="s">
        <v>15726</v>
      </c>
      <c r="C997" s="20" t="s">
        <v>227</v>
      </c>
      <c r="D997" s="20" t="s">
        <v>1000</v>
      </c>
      <c r="E997" s="26">
        <v>41275</v>
      </c>
      <c r="H997" t="e">
        <v>#DIV/0!</v>
      </c>
      <c r="K997" t="e">
        <v>#DIV/0!</v>
      </c>
      <c r="M997" t="e">
        <v>#DIV/0!</v>
      </c>
      <c r="R997" t="e">
        <v>#DIV/0!</v>
      </c>
      <c r="T997">
        <v>0.89</v>
      </c>
    </row>
    <row r="998" spans="1:20" x14ac:dyDescent="0.25">
      <c r="A998" s="172"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2"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2"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2" t="s">
        <v>16435</v>
      </c>
      <c r="B1001" t="s">
        <v>16436</v>
      </c>
      <c r="C1001" t="s">
        <v>206</v>
      </c>
      <c r="D1001" s="20" t="s">
        <v>1002</v>
      </c>
      <c r="E1001" s="26">
        <v>41275</v>
      </c>
      <c r="H1001" t="e">
        <v>#DIV/0!</v>
      </c>
      <c r="K1001" t="e">
        <v>#DIV/0!</v>
      </c>
      <c r="M1001" t="e">
        <v>#DIV/0!</v>
      </c>
      <c r="R1001" t="e">
        <v>#DIV/0!</v>
      </c>
      <c r="T1001">
        <v>0</v>
      </c>
    </row>
    <row r="1002" spans="1:20" x14ac:dyDescent="0.25">
      <c r="A1002" s="172" t="s">
        <v>16576</v>
      </c>
      <c r="B1002" t="s">
        <v>16577</v>
      </c>
      <c r="C1002" t="s">
        <v>223</v>
      </c>
      <c r="D1002" s="20" t="s">
        <v>1000</v>
      </c>
      <c r="E1002" s="26">
        <v>41275</v>
      </c>
      <c r="H1002" t="e">
        <v>#DIV/0!</v>
      </c>
      <c r="K1002" t="e">
        <v>#DIV/0!</v>
      </c>
      <c r="M1002" t="e">
        <v>#DIV/0!</v>
      </c>
      <c r="R1002" t="e">
        <v>#DIV/0!</v>
      </c>
      <c r="T1002">
        <v>0.94374999999999998</v>
      </c>
    </row>
    <row r="1003" spans="1:20" x14ac:dyDescent="0.25">
      <c r="A1003" s="172" t="s">
        <v>16755</v>
      </c>
      <c r="B1003" t="s">
        <v>16756</v>
      </c>
      <c r="C1003" t="s">
        <v>224</v>
      </c>
      <c r="D1003" s="20" t="s">
        <v>1002</v>
      </c>
      <c r="E1003" s="26">
        <v>41275</v>
      </c>
      <c r="H1003" t="e">
        <v>#DIV/0!</v>
      </c>
      <c r="K1003" t="e">
        <v>#DIV/0!</v>
      </c>
      <c r="M1003" t="e">
        <v>#DIV/0!</v>
      </c>
      <c r="R1003" t="e">
        <v>#DIV/0!</v>
      </c>
      <c r="T1003">
        <v>0.81945000000000001</v>
      </c>
    </row>
    <row r="1004" spans="1:20" x14ac:dyDescent="0.25">
      <c r="A1004" s="172" t="s">
        <v>17192</v>
      </c>
      <c r="B1004" t="s">
        <v>17193</v>
      </c>
      <c r="C1004" t="s">
        <v>225</v>
      </c>
      <c r="D1004" s="20" t="s">
        <v>1000</v>
      </c>
      <c r="E1004" s="26">
        <v>41275</v>
      </c>
      <c r="H1004" t="e">
        <v>#DIV/0!</v>
      </c>
      <c r="K1004" t="e">
        <v>#DIV/0!</v>
      </c>
      <c r="M1004" t="e">
        <v>#DIV/0!</v>
      </c>
      <c r="R1004" t="e">
        <v>#DIV/0!</v>
      </c>
      <c r="T1004">
        <v>1</v>
      </c>
    </row>
    <row r="1005" spans="1:20" x14ac:dyDescent="0.25">
      <c r="A1005" s="172" t="s">
        <v>17399</v>
      </c>
      <c r="B1005" t="s">
        <v>17400</v>
      </c>
      <c r="C1005" t="s">
        <v>226</v>
      </c>
      <c r="D1005" s="20" t="s">
        <v>1002</v>
      </c>
      <c r="E1005" s="26">
        <v>41275</v>
      </c>
      <c r="H1005" t="e">
        <v>#DIV/0!</v>
      </c>
      <c r="K1005" t="e">
        <v>#DIV/0!</v>
      </c>
      <c r="M1005" t="e">
        <v>#DIV/0!</v>
      </c>
      <c r="R1005" t="e">
        <v>#DIV/0!</v>
      </c>
      <c r="T1005">
        <v>0.625</v>
      </c>
    </row>
    <row r="1006" spans="1:20" x14ac:dyDescent="0.25">
      <c r="A1006" s="172" t="s">
        <v>17576</v>
      </c>
      <c r="B1006" t="s">
        <v>17577</v>
      </c>
      <c r="C1006" t="s">
        <v>232</v>
      </c>
      <c r="D1006" s="20" t="s">
        <v>1000</v>
      </c>
      <c r="E1006" s="26">
        <v>41275</v>
      </c>
      <c r="H1006" t="e">
        <v>#DIV/0!</v>
      </c>
      <c r="K1006" t="e">
        <v>#DIV/0!</v>
      </c>
      <c r="M1006" t="e">
        <v>#DIV/0!</v>
      </c>
      <c r="R1006" t="e">
        <v>#DIV/0!</v>
      </c>
      <c r="T1006">
        <v>0.34947368421052627</v>
      </c>
    </row>
    <row r="1007" spans="1:20" x14ac:dyDescent="0.25">
      <c r="A1007" s="172" t="s">
        <v>17773</v>
      </c>
      <c r="B1007" t="s">
        <v>17774</v>
      </c>
      <c r="C1007" t="s">
        <v>231</v>
      </c>
      <c r="D1007" s="20" t="s">
        <v>1002</v>
      </c>
      <c r="E1007" s="26">
        <v>41275</v>
      </c>
      <c r="H1007" t="e">
        <v>#DIV/0!</v>
      </c>
      <c r="K1007" t="e">
        <v>#DIV/0!</v>
      </c>
      <c r="M1007" t="e">
        <v>#DIV/0!</v>
      </c>
      <c r="R1007" t="e">
        <v>#DIV/0!</v>
      </c>
      <c r="T1007">
        <v>0</v>
      </c>
    </row>
    <row r="1008" spans="1:20" x14ac:dyDescent="0.25">
      <c r="A1008" s="172"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2"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2"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2"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2" t="s">
        <v>18738</v>
      </c>
      <c r="B1012" t="s">
        <v>18739</v>
      </c>
      <c r="C1012" t="s">
        <v>216</v>
      </c>
      <c r="D1012" s="20" t="s">
        <v>1002</v>
      </c>
      <c r="E1012" s="26">
        <v>41275</v>
      </c>
      <c r="H1012" t="e">
        <v>#DIV/0!</v>
      </c>
      <c r="K1012" t="e">
        <v>#DIV/0!</v>
      </c>
      <c r="M1012" t="e">
        <v>#DIV/0!</v>
      </c>
      <c r="R1012" t="e">
        <v>#DIV/0!</v>
      </c>
    </row>
    <row r="1013" spans="1:20" x14ac:dyDescent="0.25">
      <c r="A1013" s="172" t="s">
        <v>18915</v>
      </c>
      <c r="B1013" t="s">
        <v>18916</v>
      </c>
      <c r="C1013" s="20" t="s">
        <v>229</v>
      </c>
      <c r="D1013" s="20" t="s">
        <v>1002</v>
      </c>
      <c r="E1013" s="26">
        <v>41275</v>
      </c>
      <c r="H1013" t="e">
        <v>#DIV/0!</v>
      </c>
      <c r="K1013" t="e">
        <v>#DIV/0!</v>
      </c>
      <c r="M1013" t="e">
        <v>#DIV/0!</v>
      </c>
      <c r="R1013" t="e">
        <v>#DIV/0!</v>
      </c>
    </row>
    <row r="1014" spans="1:20" x14ac:dyDescent="0.25">
      <c r="A1014" s="172" t="s">
        <v>19092</v>
      </c>
      <c r="B1014" t="s">
        <v>19093</v>
      </c>
      <c r="C1014" t="s">
        <v>230</v>
      </c>
      <c r="D1014" s="20" t="s">
        <v>1000</v>
      </c>
      <c r="E1014" s="26">
        <v>41275</v>
      </c>
      <c r="H1014" t="e">
        <v>#DIV/0!</v>
      </c>
      <c r="K1014" t="e">
        <v>#DIV/0!</v>
      </c>
      <c r="M1014" t="e">
        <v>#DIV/0!</v>
      </c>
      <c r="R1014" t="e">
        <v>#DIV/0!</v>
      </c>
    </row>
    <row r="1015" spans="1:20" x14ac:dyDescent="0.25">
      <c r="A1015" s="172" t="s">
        <v>19271</v>
      </c>
      <c r="B1015" t="s">
        <v>19272</v>
      </c>
      <c r="C1015" t="s">
        <v>234</v>
      </c>
      <c r="D1015" s="20" t="s">
        <v>1000</v>
      </c>
      <c r="E1015" s="26">
        <v>41275</v>
      </c>
      <c r="H1015" t="e">
        <v>#DIV/0!</v>
      </c>
      <c r="K1015" t="e">
        <v>#DIV/0!</v>
      </c>
      <c r="M1015" t="e">
        <v>#DIV/0!</v>
      </c>
      <c r="R1015" t="e">
        <v>#DIV/0!</v>
      </c>
      <c r="T1015">
        <v>1.2236842105263157</v>
      </c>
    </row>
    <row r="1016" spans="1:20" x14ac:dyDescent="0.25">
      <c r="A1016" s="172" t="s">
        <v>19450</v>
      </c>
      <c r="B1016" t="s">
        <v>19451</v>
      </c>
      <c r="C1016" t="s">
        <v>233</v>
      </c>
      <c r="D1016" s="20" t="s">
        <v>1002</v>
      </c>
      <c r="E1016" s="26">
        <v>41275</v>
      </c>
      <c r="H1016" t="e">
        <v>#DIV/0!</v>
      </c>
      <c r="K1016" t="e">
        <v>#DIV/0!</v>
      </c>
      <c r="M1016" t="e">
        <v>#DIV/0!</v>
      </c>
      <c r="R1016" t="e">
        <v>#DIV/0!</v>
      </c>
      <c r="T1016">
        <v>1.125</v>
      </c>
    </row>
    <row r="1017" spans="1:20" x14ac:dyDescent="0.25">
      <c r="A1017" s="172"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2"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2" t="s">
        <v>20181</v>
      </c>
      <c r="B1019" t="s">
        <v>20182</v>
      </c>
      <c r="C1019" t="s">
        <v>222</v>
      </c>
      <c r="D1019" s="20" t="s">
        <v>1002</v>
      </c>
      <c r="E1019" s="26">
        <v>41275</v>
      </c>
      <c r="F1019">
        <v>0.75</v>
      </c>
      <c r="G1019">
        <v>5</v>
      </c>
      <c r="H1019">
        <v>0.15</v>
      </c>
      <c r="I1019">
        <v>5</v>
      </c>
      <c r="L1019">
        <v>9</v>
      </c>
      <c r="M1019">
        <v>0</v>
      </c>
      <c r="R1019" t="e">
        <v>#DIV/0!</v>
      </c>
    </row>
    <row r="1020" spans="1:20" x14ac:dyDescent="0.25">
      <c r="A1020" s="172" t="s">
        <v>20358</v>
      </c>
      <c r="B1020" t="s">
        <v>20359</v>
      </c>
      <c r="C1020" t="s">
        <v>211</v>
      </c>
      <c r="D1020" s="20" t="s">
        <v>1002</v>
      </c>
      <c r="E1020" s="26">
        <v>41275</v>
      </c>
      <c r="H1020" t="e">
        <v>#DIV/0!</v>
      </c>
      <c r="K1020" t="e">
        <v>#DIV/0!</v>
      </c>
      <c r="M1020" t="e">
        <v>#DIV/0!</v>
      </c>
      <c r="R1020" t="e">
        <v>#DIV/0!</v>
      </c>
    </row>
    <row r="1021" spans="1:20" x14ac:dyDescent="0.25">
      <c r="A1021" s="172"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2" t="s">
        <v>20714</v>
      </c>
      <c r="B1022" t="s">
        <v>20715</v>
      </c>
      <c r="C1022" t="s">
        <v>894</v>
      </c>
      <c r="D1022" s="20" t="s">
        <v>1002</v>
      </c>
      <c r="E1022" s="26">
        <v>41275</v>
      </c>
      <c r="H1022" t="e">
        <v>#DIV/0!</v>
      </c>
      <c r="K1022" t="e">
        <v>#DIV/0!</v>
      </c>
      <c r="M1022" t="e">
        <v>#DIV/0!</v>
      </c>
      <c r="R1022" t="e">
        <v>#DIV/0!</v>
      </c>
      <c r="T1022">
        <v>1.0666666666666667</v>
      </c>
    </row>
    <row r="1023" spans="1:20" x14ac:dyDescent="0.25">
      <c r="A1023" s="172"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2"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2" t="s">
        <v>21211</v>
      </c>
      <c r="B1025" t="s">
        <v>21212</v>
      </c>
      <c r="C1025" t="s">
        <v>213</v>
      </c>
      <c r="D1025" s="20" t="s">
        <v>1002</v>
      </c>
      <c r="E1025" s="26">
        <v>41275</v>
      </c>
      <c r="H1025" t="e">
        <v>#DIV/0!</v>
      </c>
      <c r="K1025" t="e">
        <v>#DIV/0!</v>
      </c>
      <c r="M1025" t="e">
        <v>#DIV/0!</v>
      </c>
      <c r="R1025" t="e">
        <v>#DIV/0!</v>
      </c>
    </row>
    <row r="1026" spans="1:20" x14ac:dyDescent="0.25">
      <c r="A1026" s="172"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2"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2" t="s">
        <v>21662</v>
      </c>
      <c r="B1028" t="s">
        <v>21663</v>
      </c>
      <c r="C1028" t="s">
        <v>217</v>
      </c>
      <c r="D1028" s="20" t="s">
        <v>1000</v>
      </c>
      <c r="E1028" s="26">
        <v>41275</v>
      </c>
      <c r="F1028">
        <v>1</v>
      </c>
      <c r="G1028">
        <v>1</v>
      </c>
      <c r="H1028">
        <v>1</v>
      </c>
      <c r="I1028">
        <v>0</v>
      </c>
      <c r="L1028">
        <v>0</v>
      </c>
      <c r="M1028" t="e">
        <v>#DIV/0!</v>
      </c>
      <c r="R1028" t="e">
        <v>#DIV/0!</v>
      </c>
    </row>
    <row r="1029" spans="1:20" x14ac:dyDescent="0.25">
      <c r="A1029" s="172" t="s">
        <v>21841</v>
      </c>
      <c r="B1029" t="s">
        <v>21842</v>
      </c>
      <c r="C1029" t="s">
        <v>895</v>
      </c>
      <c r="D1029" s="20" t="s">
        <v>1002</v>
      </c>
      <c r="E1029" s="26">
        <v>41275</v>
      </c>
      <c r="H1029" t="e">
        <v>#DIV/0!</v>
      </c>
      <c r="K1029" t="e">
        <v>#DIV/0!</v>
      </c>
      <c r="M1029" t="e">
        <v>#DIV/0!</v>
      </c>
      <c r="R1029" t="e">
        <v>#DIV/0!</v>
      </c>
    </row>
    <row r="1030" spans="1:20" x14ac:dyDescent="0.25">
      <c r="A1030" s="172" t="s">
        <v>21906</v>
      </c>
      <c r="B1030" t="s">
        <v>21907</v>
      </c>
      <c r="C1030" t="s">
        <v>218</v>
      </c>
      <c r="D1030" s="20" t="s">
        <v>1002</v>
      </c>
      <c r="E1030" s="26">
        <v>41275</v>
      </c>
      <c r="F1030">
        <v>1</v>
      </c>
      <c r="G1030">
        <v>1</v>
      </c>
      <c r="H1030">
        <v>1</v>
      </c>
      <c r="K1030" t="e">
        <v>#DIV/0!</v>
      </c>
      <c r="M1030" t="e">
        <v>#DIV/0!</v>
      </c>
      <c r="R1030" t="e">
        <v>#DIV/0!</v>
      </c>
    </row>
    <row r="1031" spans="1:20" x14ac:dyDescent="0.25">
      <c r="A1031" s="172" t="s">
        <v>22083</v>
      </c>
      <c r="B1031" t="s">
        <v>22084</v>
      </c>
      <c r="C1031" t="s">
        <v>219</v>
      </c>
      <c r="D1031" s="20" t="s">
        <v>1002</v>
      </c>
      <c r="E1031" s="26">
        <v>41275</v>
      </c>
      <c r="H1031" t="e">
        <v>#DIV/0!</v>
      </c>
      <c r="K1031" t="e">
        <v>#DIV/0!</v>
      </c>
      <c r="M1031" t="e">
        <v>#DIV/0!</v>
      </c>
      <c r="R1031" t="e">
        <v>#DIV/0!</v>
      </c>
      <c r="T1031">
        <v>1</v>
      </c>
    </row>
    <row r="1032" spans="1:20" x14ac:dyDescent="0.25">
      <c r="A1032" s="172"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2"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2"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2"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2"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2"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2"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2"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2"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2"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2"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2"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2"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2" t="s">
        <v>12194</v>
      </c>
      <c r="B1045" t="s">
        <v>12195</v>
      </c>
      <c r="C1045" t="s">
        <v>200</v>
      </c>
      <c r="D1045" s="20" t="s">
        <v>1000</v>
      </c>
      <c r="E1045" s="26">
        <v>41306</v>
      </c>
      <c r="F1045">
        <v>6</v>
      </c>
      <c r="G1045">
        <v>4</v>
      </c>
      <c r="H1045">
        <v>1.5</v>
      </c>
      <c r="K1045" t="e">
        <v>#DIV/0!</v>
      </c>
      <c r="L1045">
        <v>20</v>
      </c>
      <c r="M1045">
        <v>0</v>
      </c>
      <c r="R1045">
        <v>0</v>
      </c>
    </row>
    <row r="1046" spans="1:20" x14ac:dyDescent="0.25">
      <c r="A1046" s="172" t="s">
        <v>12479</v>
      </c>
      <c r="B1046" t="s">
        <v>12480</v>
      </c>
      <c r="C1046" t="s">
        <v>202</v>
      </c>
      <c r="D1046" s="20" t="s">
        <v>1000</v>
      </c>
      <c r="E1046" s="26">
        <v>41306</v>
      </c>
      <c r="H1046" t="e">
        <v>#DIV/0!</v>
      </c>
      <c r="K1046" t="e">
        <v>#DIV/0!</v>
      </c>
      <c r="M1046" t="e">
        <v>#DIV/0!</v>
      </c>
      <c r="R1046" t="e">
        <v>#DIV/0!</v>
      </c>
    </row>
    <row r="1047" spans="1:20" x14ac:dyDescent="0.25">
      <c r="A1047" s="172" t="s">
        <v>11016</v>
      </c>
      <c r="B1047" t="s">
        <v>11017</v>
      </c>
      <c r="C1047" t="s">
        <v>228</v>
      </c>
      <c r="D1047" s="20" t="s">
        <v>1000</v>
      </c>
      <c r="E1047" s="26">
        <v>41306</v>
      </c>
      <c r="H1047" t="e">
        <v>#DIV/0!</v>
      </c>
      <c r="K1047" t="e">
        <v>#DIV/0!</v>
      </c>
      <c r="M1047" t="e">
        <v>#DIV/0!</v>
      </c>
      <c r="R1047" t="e">
        <v>#DIV/0!</v>
      </c>
      <c r="T1047">
        <v>0</v>
      </c>
    </row>
    <row r="1048" spans="1:20" x14ac:dyDescent="0.25">
      <c r="A1048" s="172" t="s">
        <v>10841</v>
      </c>
      <c r="B1048" t="s">
        <v>10842</v>
      </c>
      <c r="C1048" t="s">
        <v>227</v>
      </c>
      <c r="D1048" s="20" t="s">
        <v>1002</v>
      </c>
      <c r="E1048" s="26">
        <v>41306</v>
      </c>
      <c r="H1048" t="e">
        <v>#DIV/0!</v>
      </c>
      <c r="K1048" t="e">
        <v>#DIV/0!</v>
      </c>
      <c r="M1048" t="e">
        <v>#DIV/0!</v>
      </c>
      <c r="R1048" t="e">
        <v>#DIV/0!</v>
      </c>
    </row>
    <row r="1049" spans="1:20" x14ac:dyDescent="0.25">
      <c r="A1049" s="172"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2"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2"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2" t="s">
        <v>10250</v>
      </c>
      <c r="B1052" t="s">
        <v>10251</v>
      </c>
      <c r="C1052" s="20" t="s">
        <v>206</v>
      </c>
      <c r="D1052" s="20" t="s">
        <v>1000</v>
      </c>
      <c r="E1052" s="26">
        <v>41306</v>
      </c>
      <c r="H1052" t="e">
        <v>#DIV/0!</v>
      </c>
      <c r="K1052" t="e">
        <v>#DIV/0!</v>
      </c>
      <c r="M1052" t="e">
        <v>#DIV/0!</v>
      </c>
      <c r="R1052" t="e">
        <v>#DIV/0!</v>
      </c>
      <c r="T1052">
        <v>0.81945000000000001</v>
      </c>
    </row>
    <row r="1053" spans="1:20" x14ac:dyDescent="0.25">
      <c r="A1053" s="172" t="s">
        <v>9819</v>
      </c>
      <c r="B1053" t="s">
        <v>9820</v>
      </c>
      <c r="C1053" s="20" t="s">
        <v>223</v>
      </c>
      <c r="D1053" s="20" t="s">
        <v>1002</v>
      </c>
      <c r="E1053" s="26">
        <v>41306</v>
      </c>
      <c r="H1053" t="e">
        <v>#DIV/0!</v>
      </c>
      <c r="K1053" t="e">
        <v>#DIV/0!</v>
      </c>
      <c r="M1053" t="e">
        <v>#DIV/0!</v>
      </c>
      <c r="R1053" t="e">
        <v>#DIV/0!</v>
      </c>
      <c r="T1053">
        <v>1</v>
      </c>
    </row>
    <row r="1054" spans="1:20" x14ac:dyDescent="0.25">
      <c r="A1054" s="172" t="s">
        <v>9644</v>
      </c>
      <c r="B1054" t="s">
        <v>9645</v>
      </c>
      <c r="C1054" s="20" t="s">
        <v>224</v>
      </c>
      <c r="D1054" s="20" t="s">
        <v>1000</v>
      </c>
      <c r="E1054" s="26">
        <v>41306</v>
      </c>
      <c r="H1054" t="e">
        <v>#DIV/0!</v>
      </c>
      <c r="K1054" t="e">
        <v>#DIV/0!</v>
      </c>
      <c r="M1054" t="e">
        <v>#DIV/0!</v>
      </c>
      <c r="R1054" t="e">
        <v>#DIV/0!</v>
      </c>
    </row>
    <row r="1055" spans="1:20" x14ac:dyDescent="0.25">
      <c r="A1055" s="172" t="s">
        <v>9253</v>
      </c>
      <c r="B1055" t="s">
        <v>9254</v>
      </c>
      <c r="C1055" t="s">
        <v>211</v>
      </c>
      <c r="D1055" s="20" t="s">
        <v>1000</v>
      </c>
      <c r="E1055" s="26">
        <v>41306</v>
      </c>
      <c r="H1055" t="e">
        <v>#DIV/0!</v>
      </c>
      <c r="K1055" t="e">
        <v>#DIV/0!</v>
      </c>
      <c r="M1055" t="e">
        <v>#DIV/0!</v>
      </c>
      <c r="N1055">
        <v>0</v>
      </c>
      <c r="R1055" t="e">
        <v>#DIV/0!</v>
      </c>
    </row>
    <row r="1056" spans="1:20" x14ac:dyDescent="0.25">
      <c r="A1056" s="172"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2" t="s">
        <v>9013</v>
      </c>
      <c r="B1057" t="s">
        <v>9014</v>
      </c>
      <c r="C1057" t="s">
        <v>894</v>
      </c>
      <c r="D1057" s="20" t="s">
        <v>1000</v>
      </c>
      <c r="E1057" s="26">
        <v>41306</v>
      </c>
      <c r="H1057" t="e">
        <v>#DIV/0!</v>
      </c>
      <c r="K1057" t="e">
        <v>#DIV/0!</v>
      </c>
      <c r="M1057" t="e">
        <v>#DIV/0!</v>
      </c>
      <c r="R1057" t="e">
        <v>#DIV/0!</v>
      </c>
      <c r="T1057">
        <v>0</v>
      </c>
    </row>
    <row r="1058" spans="1:20" x14ac:dyDescent="0.25">
      <c r="A1058" s="172"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2"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2" t="s">
        <v>8414</v>
      </c>
      <c r="B1060" t="s">
        <v>8415</v>
      </c>
      <c r="C1060" t="s">
        <v>213</v>
      </c>
      <c r="D1060" s="20" t="s">
        <v>1000</v>
      </c>
      <c r="E1060" s="26">
        <v>41306</v>
      </c>
      <c r="H1060" t="e">
        <v>#DIV/0!</v>
      </c>
      <c r="K1060" t="e">
        <v>#DIV/0!</v>
      </c>
      <c r="M1060" t="e">
        <v>#DIV/0!</v>
      </c>
      <c r="R1060" t="e">
        <v>#DIV/0!</v>
      </c>
      <c r="T1060">
        <v>0.97599999999999998</v>
      </c>
    </row>
    <row r="1061" spans="1:20" x14ac:dyDescent="0.25">
      <c r="A1061" s="172"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2"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2" t="s">
        <v>7938</v>
      </c>
      <c r="B1063" t="s">
        <v>7939</v>
      </c>
      <c r="C1063" t="s">
        <v>225</v>
      </c>
      <c r="D1063" s="20" t="s">
        <v>1002</v>
      </c>
      <c r="E1063" s="26">
        <v>41306</v>
      </c>
      <c r="H1063" t="e">
        <v>#DIV/0!</v>
      </c>
      <c r="K1063" t="e">
        <v>#DIV/0!</v>
      </c>
      <c r="M1063" t="e">
        <v>#DIV/0!</v>
      </c>
      <c r="R1063" t="e">
        <v>#DIV/0!</v>
      </c>
      <c r="T1063">
        <v>0</v>
      </c>
    </row>
    <row r="1064" spans="1:20" x14ac:dyDescent="0.25">
      <c r="A1064" s="172" t="s">
        <v>7737</v>
      </c>
      <c r="B1064" t="s">
        <v>7738</v>
      </c>
      <c r="C1064" t="s">
        <v>226</v>
      </c>
      <c r="D1064" s="20" t="s">
        <v>1000</v>
      </c>
      <c r="E1064" s="26">
        <v>41306</v>
      </c>
      <c r="H1064" t="e">
        <v>#DIV/0!</v>
      </c>
      <c r="K1064" t="e">
        <v>#DIV/0!</v>
      </c>
      <c r="M1064" t="e">
        <v>#DIV/0!</v>
      </c>
      <c r="R1064" t="e">
        <v>#DIV/0!</v>
      </c>
      <c r="T1064">
        <v>0.81401618181818181</v>
      </c>
    </row>
    <row r="1065" spans="1:20" x14ac:dyDescent="0.25">
      <c r="A1065" s="172"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2"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2" t="s">
        <v>6998</v>
      </c>
      <c r="B1067" t="s">
        <v>6999</v>
      </c>
      <c r="C1067" s="20" t="s">
        <v>232</v>
      </c>
      <c r="D1067" s="20" t="s">
        <v>1002</v>
      </c>
      <c r="E1067" s="26">
        <v>41306</v>
      </c>
      <c r="H1067" t="e">
        <v>#DIV/0!</v>
      </c>
      <c r="K1067" t="e">
        <v>#DIV/0!</v>
      </c>
      <c r="M1067" t="e">
        <v>#DIV/0!</v>
      </c>
      <c r="R1067" t="e">
        <v>#DIV/0!</v>
      </c>
      <c r="T1067">
        <v>0.54545454545454541</v>
      </c>
    </row>
    <row r="1068" spans="1:20" x14ac:dyDescent="0.25">
      <c r="A1068" s="172" t="s">
        <v>6807</v>
      </c>
      <c r="B1068" t="s">
        <v>6808</v>
      </c>
      <c r="C1068" t="s">
        <v>231</v>
      </c>
      <c r="D1068" s="20" t="s">
        <v>1000</v>
      </c>
      <c r="E1068" s="26">
        <v>41306</v>
      </c>
      <c r="H1068" t="e">
        <v>#DIV/0!</v>
      </c>
      <c r="K1068" t="e">
        <v>#DIV/0!</v>
      </c>
      <c r="M1068" t="e">
        <v>#DIV/0!</v>
      </c>
      <c r="R1068" t="e">
        <v>#DIV/0!</v>
      </c>
    </row>
    <row r="1069" spans="1:20" x14ac:dyDescent="0.25">
      <c r="A1069" s="172" t="s">
        <v>6632</v>
      </c>
      <c r="B1069" t="s">
        <v>6633</v>
      </c>
      <c r="C1069" s="20" t="s">
        <v>317</v>
      </c>
      <c r="D1069" s="20" t="s">
        <v>1002</v>
      </c>
      <c r="E1069" s="26">
        <v>41306</v>
      </c>
      <c r="F1069">
        <v>3</v>
      </c>
      <c r="G1069">
        <v>3</v>
      </c>
      <c r="H1069">
        <v>1</v>
      </c>
      <c r="K1069" t="e">
        <v>#DIV/0!</v>
      </c>
      <c r="M1069" t="e">
        <v>#DIV/0!</v>
      </c>
      <c r="R1069" t="e">
        <v>#DIV/0!</v>
      </c>
    </row>
    <row r="1070" spans="1:20" x14ac:dyDescent="0.25">
      <c r="A1070" s="172" t="s">
        <v>6457</v>
      </c>
      <c r="B1070" t="s">
        <v>6458</v>
      </c>
      <c r="C1070" t="s">
        <v>316</v>
      </c>
      <c r="D1070" s="20" t="s">
        <v>1000</v>
      </c>
      <c r="E1070" s="26">
        <v>41306</v>
      </c>
      <c r="F1070">
        <v>3</v>
      </c>
      <c r="G1070">
        <v>3</v>
      </c>
      <c r="H1070">
        <v>1</v>
      </c>
      <c r="K1070" t="e">
        <v>#DIV/0!</v>
      </c>
      <c r="M1070" t="e">
        <v>#DIV/0!</v>
      </c>
      <c r="R1070" t="e">
        <v>#DIV/0!</v>
      </c>
    </row>
    <row r="1071" spans="1:20" x14ac:dyDescent="0.25">
      <c r="A1071" s="172"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2"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2" t="s">
        <v>5858</v>
      </c>
      <c r="B1073" t="s">
        <v>5859</v>
      </c>
      <c r="C1073" s="20" t="s">
        <v>216</v>
      </c>
      <c r="D1073" s="20" t="s">
        <v>1000</v>
      </c>
      <c r="E1073" s="26">
        <v>41306</v>
      </c>
      <c r="H1073" t="e">
        <v>#DIV/0!</v>
      </c>
      <c r="K1073" t="e">
        <v>#DIV/0!</v>
      </c>
      <c r="M1073" t="e">
        <v>#DIV/0!</v>
      </c>
      <c r="R1073" t="e">
        <v>#DIV/0!</v>
      </c>
      <c r="T1073">
        <v>0.6875</v>
      </c>
    </row>
    <row r="1074" spans="1:20" x14ac:dyDescent="0.25">
      <c r="A1074" s="172"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2" t="s">
        <v>5614</v>
      </c>
      <c r="B1075" t="s">
        <v>5615</v>
      </c>
      <c r="C1075" t="s">
        <v>1047</v>
      </c>
      <c r="D1075" s="20" t="s">
        <v>1000</v>
      </c>
      <c r="E1075" s="26">
        <v>41306</v>
      </c>
      <c r="H1075" t="e">
        <v>#DIV/0!</v>
      </c>
      <c r="K1075" t="e">
        <v>#DIV/0!</v>
      </c>
      <c r="M1075" t="e">
        <v>#DIV/0!</v>
      </c>
      <c r="R1075" t="e">
        <v>#DIV/0!</v>
      </c>
    </row>
    <row r="1076" spans="1:20" x14ac:dyDescent="0.25">
      <c r="A1076" s="172"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2" t="s">
        <v>4990</v>
      </c>
      <c r="B1077" t="s">
        <v>4991</v>
      </c>
      <c r="C1077" t="s">
        <v>229</v>
      </c>
      <c r="D1077" s="20" t="s">
        <v>1000</v>
      </c>
      <c r="E1077" s="26">
        <v>41306</v>
      </c>
      <c r="H1077" t="e">
        <v>#DIV/0!</v>
      </c>
      <c r="K1077" t="e">
        <v>#DIV/0!</v>
      </c>
      <c r="M1077" t="e">
        <v>#DIV/0!</v>
      </c>
      <c r="R1077" t="e">
        <v>#DIV/0!</v>
      </c>
    </row>
    <row r="1078" spans="1:20" x14ac:dyDescent="0.25">
      <c r="A1078" s="172" t="s">
        <v>4815</v>
      </c>
      <c r="B1078" t="s">
        <v>4816</v>
      </c>
      <c r="C1078" t="s">
        <v>230</v>
      </c>
      <c r="D1078" s="20" t="s">
        <v>1002</v>
      </c>
      <c r="E1078" s="26">
        <v>41306</v>
      </c>
      <c r="H1078" t="e">
        <v>#DIV/0!</v>
      </c>
      <c r="K1078" t="e">
        <v>#DIV/0!</v>
      </c>
      <c r="M1078" t="e">
        <v>#DIV/0!</v>
      </c>
      <c r="R1078" t="e">
        <v>#DIV/0!</v>
      </c>
      <c r="T1078">
        <v>1.1904761904761905</v>
      </c>
    </row>
    <row r="1079" spans="1:20" x14ac:dyDescent="0.25">
      <c r="A1079" s="172" t="s">
        <v>4640</v>
      </c>
      <c r="B1079" t="s">
        <v>4641</v>
      </c>
      <c r="C1079" t="s">
        <v>234</v>
      </c>
      <c r="D1079" s="20" t="s">
        <v>1002</v>
      </c>
      <c r="E1079" s="26">
        <v>41306</v>
      </c>
      <c r="H1079" t="e">
        <v>#DIV/0!</v>
      </c>
      <c r="K1079" t="e">
        <v>#DIV/0!</v>
      </c>
      <c r="M1079" t="e">
        <v>#DIV/0!</v>
      </c>
      <c r="R1079" t="e">
        <v>#DIV/0!</v>
      </c>
    </row>
    <row r="1080" spans="1:20" x14ac:dyDescent="0.25">
      <c r="A1080" s="172" t="s">
        <v>4465</v>
      </c>
      <c r="B1080" t="s">
        <v>4466</v>
      </c>
      <c r="C1080" t="s">
        <v>233</v>
      </c>
      <c r="D1080" s="20" t="s">
        <v>1000</v>
      </c>
      <c r="E1080" s="26">
        <v>41306</v>
      </c>
      <c r="H1080" t="e">
        <v>#DIV/0!</v>
      </c>
      <c r="K1080" t="e">
        <v>#DIV/0!</v>
      </c>
      <c r="M1080" t="e">
        <v>#DIV/0!</v>
      </c>
      <c r="R1080" t="e">
        <v>#DIV/0!</v>
      </c>
      <c r="T1080">
        <v>1.25</v>
      </c>
    </row>
    <row r="1081" spans="1:20" x14ac:dyDescent="0.25">
      <c r="A1081" s="172" t="s">
        <v>4290</v>
      </c>
      <c r="B1081" t="s">
        <v>4291</v>
      </c>
      <c r="C1081" t="s">
        <v>217</v>
      </c>
      <c r="D1081" s="20" t="s">
        <v>1002</v>
      </c>
      <c r="E1081" s="26">
        <v>41306</v>
      </c>
      <c r="F1081">
        <v>1</v>
      </c>
      <c r="G1081">
        <v>1</v>
      </c>
      <c r="H1081">
        <v>1</v>
      </c>
      <c r="I1081">
        <v>0</v>
      </c>
      <c r="L1081">
        <v>0</v>
      </c>
      <c r="M1081" t="e">
        <v>#DIV/0!</v>
      </c>
      <c r="R1081" t="e">
        <v>#DIV/0!</v>
      </c>
    </row>
    <row r="1082" spans="1:20" x14ac:dyDescent="0.25">
      <c r="A1082" s="172" t="s">
        <v>4225</v>
      </c>
      <c r="B1082" t="s">
        <v>4226</v>
      </c>
      <c r="C1082" t="s">
        <v>895</v>
      </c>
      <c r="D1082" s="20" t="s">
        <v>1000</v>
      </c>
      <c r="E1082" s="26">
        <v>41306</v>
      </c>
      <c r="H1082" t="e">
        <v>#DIV/0!</v>
      </c>
      <c r="K1082" t="e">
        <v>#DIV/0!</v>
      </c>
      <c r="M1082" t="e">
        <v>#DIV/0!</v>
      </c>
      <c r="R1082" t="e">
        <v>#DIV/0!</v>
      </c>
    </row>
    <row r="1083" spans="1:20" x14ac:dyDescent="0.25">
      <c r="A1083" s="172" t="s">
        <v>4050</v>
      </c>
      <c r="B1083" t="s">
        <v>4051</v>
      </c>
      <c r="C1083" t="s">
        <v>218</v>
      </c>
      <c r="D1083" s="20" t="s">
        <v>1000</v>
      </c>
      <c r="E1083" s="26">
        <v>41306</v>
      </c>
      <c r="F1083">
        <v>1</v>
      </c>
      <c r="G1083">
        <v>1</v>
      </c>
      <c r="H1083">
        <v>1</v>
      </c>
      <c r="K1083" t="e">
        <v>#DIV/0!</v>
      </c>
      <c r="M1083" t="e">
        <v>#DIV/0!</v>
      </c>
      <c r="R1083" t="e">
        <v>#DIV/0!</v>
      </c>
    </row>
    <row r="1084" spans="1:20" x14ac:dyDescent="0.25">
      <c r="A1084" s="172" t="s">
        <v>3875</v>
      </c>
      <c r="B1084" t="s">
        <v>3876</v>
      </c>
      <c r="C1084" t="s">
        <v>219</v>
      </c>
      <c r="D1084" s="20" t="s">
        <v>1000</v>
      </c>
      <c r="E1084" s="26">
        <v>41306</v>
      </c>
      <c r="H1084" t="e">
        <v>#DIV/0!</v>
      </c>
      <c r="K1084" t="e">
        <v>#DIV/0!</v>
      </c>
      <c r="M1084" t="e">
        <v>#DIV/0!</v>
      </c>
      <c r="R1084" t="e">
        <v>#DIV/0!</v>
      </c>
    </row>
    <row r="1085" spans="1:20" x14ac:dyDescent="0.25">
      <c r="A1085" s="172"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2"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2"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2"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2"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2"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2"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2"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2"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2"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2"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2"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2" t="s">
        <v>14846</v>
      </c>
      <c r="B1097" t="s">
        <v>14847</v>
      </c>
      <c r="C1097" t="s">
        <v>200</v>
      </c>
      <c r="D1097" s="20" t="s">
        <v>1002</v>
      </c>
      <c r="E1097" s="26">
        <v>41306</v>
      </c>
      <c r="F1097">
        <v>6</v>
      </c>
      <c r="G1097">
        <v>4</v>
      </c>
      <c r="H1097">
        <v>1.5</v>
      </c>
      <c r="K1097" t="e">
        <v>#DIV/0!</v>
      </c>
      <c r="L1097">
        <v>20</v>
      </c>
      <c r="M1097">
        <v>0</v>
      </c>
      <c r="R1097">
        <v>0</v>
      </c>
    </row>
    <row r="1098" spans="1:20" x14ac:dyDescent="0.25">
      <c r="A1098" s="172" t="s">
        <v>15023</v>
      </c>
      <c r="B1098" t="s">
        <v>15024</v>
      </c>
      <c r="C1098" t="s">
        <v>202</v>
      </c>
      <c r="D1098" s="20" t="s">
        <v>1002</v>
      </c>
      <c r="E1098" s="26">
        <v>41306</v>
      </c>
      <c r="H1098" t="e">
        <v>#DIV/0!</v>
      </c>
      <c r="K1098" t="e">
        <v>#DIV/0!</v>
      </c>
      <c r="M1098" t="e">
        <v>#DIV/0!</v>
      </c>
      <c r="R1098" t="e">
        <v>#DIV/0!</v>
      </c>
      <c r="T1098">
        <v>0.25</v>
      </c>
    </row>
    <row r="1099" spans="1:20" x14ac:dyDescent="0.25">
      <c r="A1099" s="172" t="s">
        <v>15566</v>
      </c>
      <c r="B1099" t="s">
        <v>15567</v>
      </c>
      <c r="C1099" s="20" t="s">
        <v>228</v>
      </c>
      <c r="D1099" s="20" t="s">
        <v>1002</v>
      </c>
      <c r="E1099" s="26">
        <v>41306</v>
      </c>
      <c r="H1099" t="e">
        <v>#DIV/0!</v>
      </c>
      <c r="K1099" t="e">
        <v>#DIV/0!</v>
      </c>
      <c r="M1099" t="e">
        <v>#DIV/0!</v>
      </c>
      <c r="R1099" t="e">
        <v>#DIV/0!</v>
      </c>
    </row>
    <row r="1100" spans="1:20" x14ac:dyDescent="0.25">
      <c r="A1100" s="172" t="s">
        <v>15727</v>
      </c>
      <c r="B1100" t="s">
        <v>15728</v>
      </c>
      <c r="C1100" s="20" t="s">
        <v>227</v>
      </c>
      <c r="D1100" s="20" t="s">
        <v>1000</v>
      </c>
      <c r="E1100" s="26">
        <v>41306</v>
      </c>
      <c r="H1100" t="e">
        <v>#DIV/0!</v>
      </c>
      <c r="K1100" t="e">
        <v>#DIV/0!</v>
      </c>
      <c r="M1100" t="e">
        <v>#DIV/0!</v>
      </c>
      <c r="R1100" t="e">
        <v>#DIV/0!</v>
      </c>
    </row>
    <row r="1101" spans="1:20" x14ac:dyDescent="0.25">
      <c r="A1101" s="172"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2"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2"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2" t="s">
        <v>16437</v>
      </c>
      <c r="B1104" t="s">
        <v>16438</v>
      </c>
      <c r="C1104" t="s">
        <v>206</v>
      </c>
      <c r="D1104" s="20" t="s">
        <v>1002</v>
      </c>
      <c r="E1104" s="26">
        <v>41306</v>
      </c>
      <c r="H1104" t="e">
        <v>#DIV/0!</v>
      </c>
      <c r="K1104" t="e">
        <v>#DIV/0!</v>
      </c>
      <c r="M1104" t="e">
        <v>#DIV/0!</v>
      </c>
      <c r="R1104" t="e">
        <v>#DIV/0!</v>
      </c>
    </row>
    <row r="1105" spans="1:20" x14ac:dyDescent="0.25">
      <c r="A1105" s="172" t="s">
        <v>16578</v>
      </c>
      <c r="B1105" t="s">
        <v>16579</v>
      </c>
      <c r="C1105" t="s">
        <v>223</v>
      </c>
      <c r="D1105" s="20" t="s">
        <v>1000</v>
      </c>
      <c r="E1105" s="26">
        <v>41306</v>
      </c>
      <c r="H1105" t="e">
        <v>#DIV/0!</v>
      </c>
      <c r="K1105" t="e">
        <v>#DIV/0!</v>
      </c>
      <c r="M1105" t="e">
        <v>#DIV/0!</v>
      </c>
      <c r="R1105" t="e">
        <v>#DIV/0!</v>
      </c>
    </row>
    <row r="1106" spans="1:20" x14ac:dyDescent="0.25">
      <c r="A1106" s="172" t="s">
        <v>16757</v>
      </c>
      <c r="B1106" t="s">
        <v>16758</v>
      </c>
      <c r="C1106" t="s">
        <v>224</v>
      </c>
      <c r="D1106" s="20" t="s">
        <v>1002</v>
      </c>
      <c r="E1106" s="26">
        <v>41306</v>
      </c>
      <c r="H1106" t="e">
        <v>#DIV/0!</v>
      </c>
      <c r="K1106" t="e">
        <v>#DIV/0!</v>
      </c>
      <c r="M1106" t="e">
        <v>#DIV/0!</v>
      </c>
      <c r="R1106" t="e">
        <v>#DIV/0!</v>
      </c>
    </row>
    <row r="1107" spans="1:20" x14ac:dyDescent="0.25">
      <c r="A1107" s="172" t="s">
        <v>17194</v>
      </c>
      <c r="B1107" t="s">
        <v>17195</v>
      </c>
      <c r="C1107" t="s">
        <v>225</v>
      </c>
      <c r="D1107" s="20" t="s">
        <v>1000</v>
      </c>
      <c r="E1107" s="26">
        <v>41306</v>
      </c>
      <c r="H1107" t="e">
        <v>#DIV/0!</v>
      </c>
      <c r="K1107" t="e">
        <v>#DIV/0!</v>
      </c>
      <c r="M1107" t="e">
        <v>#DIV/0!</v>
      </c>
      <c r="R1107" t="e">
        <v>#DIV/0!</v>
      </c>
      <c r="T1107">
        <v>0.82906923076923067</v>
      </c>
    </row>
    <row r="1108" spans="1:20" x14ac:dyDescent="0.25">
      <c r="A1108" s="172" t="s">
        <v>17401</v>
      </c>
      <c r="B1108" t="s">
        <v>17402</v>
      </c>
      <c r="C1108" s="20" t="s">
        <v>226</v>
      </c>
      <c r="D1108" s="20" t="s">
        <v>1002</v>
      </c>
      <c r="E1108" s="26">
        <v>41306</v>
      </c>
      <c r="H1108" t="e">
        <v>#DIV/0!</v>
      </c>
      <c r="K1108" t="e">
        <v>#DIV/0!</v>
      </c>
      <c r="M1108" t="e">
        <v>#DIV/0!</v>
      </c>
      <c r="R1108" t="e">
        <v>#DIV/0!</v>
      </c>
      <c r="T1108">
        <v>0.78498999999999997</v>
      </c>
    </row>
    <row r="1109" spans="1:20" x14ac:dyDescent="0.25">
      <c r="A1109" s="172" t="s">
        <v>17578</v>
      </c>
      <c r="B1109" t="s">
        <v>17579</v>
      </c>
      <c r="C1109" s="20" t="s">
        <v>232</v>
      </c>
      <c r="D1109" s="20" t="s">
        <v>1000</v>
      </c>
      <c r="E1109" s="26">
        <v>41306</v>
      </c>
      <c r="H1109" t="e">
        <v>#DIV/0!</v>
      </c>
      <c r="K1109" t="e">
        <v>#DIV/0!</v>
      </c>
      <c r="M1109" t="e">
        <v>#DIV/0!</v>
      </c>
      <c r="R1109" t="e">
        <v>#DIV/0!</v>
      </c>
      <c r="T1109">
        <v>0.97599999999999998</v>
      </c>
    </row>
    <row r="1110" spans="1:20" x14ac:dyDescent="0.25">
      <c r="A1110" s="172" t="s">
        <v>17775</v>
      </c>
      <c r="B1110" t="s">
        <v>17776</v>
      </c>
      <c r="C1110" s="20" t="s">
        <v>231</v>
      </c>
      <c r="D1110" s="20" t="s">
        <v>1002</v>
      </c>
      <c r="E1110" s="26">
        <v>41306</v>
      </c>
      <c r="H1110" t="e">
        <v>#DIV/0!</v>
      </c>
      <c r="K1110" t="e">
        <v>#DIV/0!</v>
      </c>
      <c r="M1110" t="e">
        <v>#DIV/0!</v>
      </c>
      <c r="R1110" t="e">
        <v>#DIV/0!</v>
      </c>
    </row>
    <row r="1111" spans="1:20" x14ac:dyDescent="0.25">
      <c r="A1111" s="172" t="s">
        <v>17952</v>
      </c>
      <c r="B1111" t="s">
        <v>17953</v>
      </c>
      <c r="C1111" t="s">
        <v>317</v>
      </c>
      <c r="D1111" s="20" t="s">
        <v>1000</v>
      </c>
      <c r="E1111" s="26">
        <v>41306</v>
      </c>
      <c r="F1111">
        <v>3</v>
      </c>
      <c r="G1111">
        <v>3</v>
      </c>
      <c r="H1111">
        <v>1</v>
      </c>
      <c r="K1111" t="e">
        <v>#DIV/0!</v>
      </c>
      <c r="M1111" t="e">
        <v>#DIV/0!</v>
      </c>
      <c r="R1111" t="e">
        <v>#DIV/0!</v>
      </c>
    </row>
    <row r="1112" spans="1:20" x14ac:dyDescent="0.25">
      <c r="A1112" s="172"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2"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2"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2" t="s">
        <v>18740</v>
      </c>
      <c r="B1115" t="s">
        <v>18741</v>
      </c>
      <c r="C1115" t="s">
        <v>216</v>
      </c>
      <c r="D1115" s="20" t="s">
        <v>1002</v>
      </c>
      <c r="E1115" s="26">
        <v>41306</v>
      </c>
      <c r="H1115" t="e">
        <v>#DIV/0!</v>
      </c>
      <c r="K1115" t="e">
        <v>#DIV/0!</v>
      </c>
      <c r="M1115" t="e">
        <v>#DIV/0!</v>
      </c>
      <c r="R1115" t="e">
        <v>#DIV/0!</v>
      </c>
      <c r="T1115">
        <v>0.79347999999999996</v>
      </c>
    </row>
    <row r="1116" spans="1:20" x14ac:dyDescent="0.25">
      <c r="A1116" s="172" t="s">
        <v>18917</v>
      </c>
      <c r="B1116" t="s">
        <v>18918</v>
      </c>
      <c r="C1116" t="s">
        <v>229</v>
      </c>
      <c r="D1116" s="20" t="s">
        <v>1002</v>
      </c>
      <c r="E1116" s="26">
        <v>41306</v>
      </c>
      <c r="H1116" t="e">
        <v>#DIV/0!</v>
      </c>
      <c r="K1116" t="e">
        <v>#DIV/0!</v>
      </c>
      <c r="M1116" t="e">
        <v>#DIV/0!</v>
      </c>
      <c r="R1116" t="e">
        <v>#DIV/0!</v>
      </c>
      <c r="T1116">
        <v>0.98599999999999999</v>
      </c>
    </row>
    <row r="1117" spans="1:20" x14ac:dyDescent="0.25">
      <c r="A1117" s="172" t="s">
        <v>19094</v>
      </c>
      <c r="B1117" t="s">
        <v>19095</v>
      </c>
      <c r="C1117" t="s">
        <v>230</v>
      </c>
      <c r="D1117" s="20" t="s">
        <v>1000</v>
      </c>
      <c r="E1117" s="26">
        <v>41306</v>
      </c>
      <c r="H1117" t="e">
        <v>#DIV/0!</v>
      </c>
      <c r="K1117" t="e">
        <v>#DIV/0!</v>
      </c>
      <c r="M1117" t="e">
        <v>#DIV/0!</v>
      </c>
      <c r="R1117" t="e">
        <v>#DIV/0!</v>
      </c>
      <c r="T1117">
        <v>0.625</v>
      </c>
    </row>
    <row r="1118" spans="1:20" x14ac:dyDescent="0.25">
      <c r="A1118" s="172" t="s">
        <v>19273</v>
      </c>
      <c r="B1118" t="s">
        <v>19274</v>
      </c>
      <c r="C1118" t="s">
        <v>234</v>
      </c>
      <c r="D1118" s="20" t="s">
        <v>1000</v>
      </c>
      <c r="E1118" s="26">
        <v>41306</v>
      </c>
      <c r="H1118" t="e">
        <v>#DIV/0!</v>
      </c>
      <c r="K1118" t="e">
        <v>#DIV/0!</v>
      </c>
      <c r="M1118" t="e">
        <v>#DIV/0!</v>
      </c>
      <c r="R1118" t="e">
        <v>#DIV/0!</v>
      </c>
      <c r="T1118">
        <v>0.41363636363636369</v>
      </c>
    </row>
    <row r="1119" spans="1:20" x14ac:dyDescent="0.25">
      <c r="A1119" s="172" t="s">
        <v>19452</v>
      </c>
      <c r="B1119" t="s">
        <v>19453</v>
      </c>
      <c r="C1119" t="s">
        <v>233</v>
      </c>
      <c r="D1119" s="20" t="s">
        <v>1002</v>
      </c>
      <c r="E1119" s="26">
        <v>41306</v>
      </c>
      <c r="H1119" t="e">
        <v>#DIV/0!</v>
      </c>
      <c r="K1119" t="e">
        <v>#DIV/0!</v>
      </c>
      <c r="M1119" t="e">
        <v>#DIV/0!</v>
      </c>
      <c r="R1119" t="e">
        <v>#DIV/0!</v>
      </c>
      <c r="T1119">
        <v>0</v>
      </c>
    </row>
    <row r="1120" spans="1:20" x14ac:dyDescent="0.25">
      <c r="A1120" s="172"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2"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2"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2"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2"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2" t="s">
        <v>20716</v>
      </c>
      <c r="B1125" t="s">
        <v>20717</v>
      </c>
      <c r="C1125" s="20" t="s">
        <v>894</v>
      </c>
      <c r="D1125" s="20" t="s">
        <v>1002</v>
      </c>
      <c r="E1125" s="26">
        <v>41306</v>
      </c>
      <c r="H1125" t="e">
        <v>#DIV/0!</v>
      </c>
      <c r="K1125" t="e">
        <v>#DIV/0!</v>
      </c>
      <c r="M1125" t="e">
        <v>#DIV/0!</v>
      </c>
      <c r="R1125" t="e">
        <v>#DIV/0!</v>
      </c>
    </row>
    <row r="1126" spans="1:20" x14ac:dyDescent="0.25">
      <c r="A1126" s="172"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2"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2" t="s">
        <v>21213</v>
      </c>
      <c r="B1128" t="s">
        <v>21214</v>
      </c>
      <c r="C1128" t="s">
        <v>213</v>
      </c>
      <c r="D1128" s="20" t="s">
        <v>1002</v>
      </c>
      <c r="E1128" s="26">
        <v>41306</v>
      </c>
      <c r="H1128" t="e">
        <v>#DIV/0!</v>
      </c>
      <c r="K1128" t="e">
        <v>#DIV/0!</v>
      </c>
      <c r="M1128" t="e">
        <v>#DIV/0!</v>
      </c>
      <c r="R1128" t="e">
        <v>#DIV/0!</v>
      </c>
      <c r="T1128">
        <v>0.875</v>
      </c>
    </row>
    <row r="1129" spans="1:20" x14ac:dyDescent="0.25">
      <c r="A1129" s="172"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2"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2" t="s">
        <v>21664</v>
      </c>
      <c r="B1131" t="s">
        <v>21665</v>
      </c>
      <c r="C1131" t="s">
        <v>217</v>
      </c>
      <c r="D1131" s="20" t="s">
        <v>1000</v>
      </c>
      <c r="E1131" s="26">
        <v>41306</v>
      </c>
      <c r="F1131">
        <v>1</v>
      </c>
      <c r="G1131">
        <v>1</v>
      </c>
      <c r="H1131">
        <v>1</v>
      </c>
      <c r="I1131">
        <v>0</v>
      </c>
      <c r="L1131">
        <v>0</v>
      </c>
      <c r="M1131" t="e">
        <v>#DIV/0!</v>
      </c>
      <c r="R1131" t="e">
        <v>#DIV/0!</v>
      </c>
    </row>
    <row r="1132" spans="1:20" x14ac:dyDescent="0.25">
      <c r="A1132" s="172" t="s">
        <v>21843</v>
      </c>
      <c r="B1132" t="s">
        <v>21844</v>
      </c>
      <c r="C1132" t="s">
        <v>895</v>
      </c>
      <c r="D1132" s="20" t="s">
        <v>1002</v>
      </c>
      <c r="E1132" s="26">
        <v>41306</v>
      </c>
      <c r="H1132" t="e">
        <v>#DIV/0!</v>
      </c>
      <c r="K1132" t="e">
        <v>#DIV/0!</v>
      </c>
      <c r="M1132" t="e">
        <v>#DIV/0!</v>
      </c>
      <c r="R1132" t="e">
        <v>#DIV/0!</v>
      </c>
    </row>
    <row r="1133" spans="1:20" x14ac:dyDescent="0.25">
      <c r="A1133" s="172" t="s">
        <v>21908</v>
      </c>
      <c r="B1133" t="s">
        <v>21909</v>
      </c>
      <c r="C1133" t="s">
        <v>218</v>
      </c>
      <c r="D1133" s="20" t="s">
        <v>1002</v>
      </c>
      <c r="E1133" s="26">
        <v>41306</v>
      </c>
      <c r="F1133">
        <v>1</v>
      </c>
      <c r="G1133">
        <v>1</v>
      </c>
      <c r="H1133">
        <v>1</v>
      </c>
      <c r="K1133" t="e">
        <v>#DIV/0!</v>
      </c>
      <c r="M1133" t="e">
        <v>#DIV/0!</v>
      </c>
      <c r="R1133" t="e">
        <v>#DIV/0!</v>
      </c>
    </row>
    <row r="1134" spans="1:20" x14ac:dyDescent="0.25">
      <c r="A1134" s="172" t="s">
        <v>22085</v>
      </c>
      <c r="B1134" t="s">
        <v>22086</v>
      </c>
      <c r="C1134" t="s">
        <v>219</v>
      </c>
      <c r="D1134" s="20" t="s">
        <v>1002</v>
      </c>
      <c r="E1134" s="26">
        <v>41306</v>
      </c>
      <c r="H1134" t="e">
        <v>#DIV/0!</v>
      </c>
      <c r="K1134" t="e">
        <v>#DIV/0!</v>
      </c>
      <c r="M1134" t="e">
        <v>#DIV/0!</v>
      </c>
      <c r="R1134" t="e">
        <v>#DIV/0!</v>
      </c>
      <c r="T1134">
        <v>1.0119047619047621</v>
      </c>
    </row>
    <row r="1135" spans="1:20" x14ac:dyDescent="0.25">
      <c r="A1135" s="172" t="s">
        <v>11501</v>
      </c>
      <c r="B1135" t="s">
        <v>11502</v>
      </c>
      <c r="C1135" t="s">
        <v>198</v>
      </c>
      <c r="D1135" s="20" t="s">
        <v>1002</v>
      </c>
      <c r="E1135" s="26">
        <v>41334</v>
      </c>
    </row>
    <row r="1136" spans="1:20" x14ac:dyDescent="0.25">
      <c r="A1136" s="172" t="s">
        <v>13185</v>
      </c>
      <c r="B1136" t="s">
        <v>13097</v>
      </c>
      <c r="C1136" t="s">
        <v>1051</v>
      </c>
      <c r="D1136" s="20" t="s">
        <v>1002</v>
      </c>
      <c r="E1136" s="26">
        <v>41334</v>
      </c>
      <c r="T1136">
        <v>1.0625</v>
      </c>
    </row>
    <row r="1137" spans="1:20" x14ac:dyDescent="0.25">
      <c r="A1137" s="172"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2"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2"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2"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2"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2"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2"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2"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2"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2"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2"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2"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2" t="s">
        <v>12481</v>
      </c>
      <c r="B1149" t="s">
        <v>12482</v>
      </c>
      <c r="C1149" t="s">
        <v>202</v>
      </c>
      <c r="D1149" s="20" t="s">
        <v>1000</v>
      </c>
      <c r="E1149" s="26">
        <v>41334</v>
      </c>
      <c r="H1149" t="e">
        <v>#DIV/0!</v>
      </c>
      <c r="K1149" t="e">
        <v>#DIV/0!</v>
      </c>
      <c r="M1149" t="e">
        <v>#DIV/0!</v>
      </c>
      <c r="R1149" t="e">
        <v>#DIV/0!</v>
      </c>
      <c r="T1149">
        <v>0.8666666666666667</v>
      </c>
    </row>
    <row r="1150" spans="1:20" x14ac:dyDescent="0.25">
      <c r="A1150" s="172" t="s">
        <v>11018</v>
      </c>
      <c r="B1150" t="s">
        <v>11019</v>
      </c>
      <c r="C1150" t="s">
        <v>228</v>
      </c>
      <c r="D1150" s="20" t="s">
        <v>1000</v>
      </c>
      <c r="E1150" s="26">
        <v>41334</v>
      </c>
      <c r="T1150">
        <v>0.65</v>
      </c>
    </row>
    <row r="1151" spans="1:20" x14ac:dyDescent="0.25">
      <c r="A1151" s="172" t="s">
        <v>10843</v>
      </c>
      <c r="B1151" t="s">
        <v>10844</v>
      </c>
      <c r="C1151" t="s">
        <v>227</v>
      </c>
      <c r="D1151" s="20" t="s">
        <v>1002</v>
      </c>
      <c r="E1151" s="26">
        <v>41334</v>
      </c>
    </row>
    <row r="1152" spans="1:20" x14ac:dyDescent="0.25">
      <c r="A1152" s="172"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2"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2" t="s">
        <v>10317</v>
      </c>
      <c r="B1154" t="s">
        <v>10318</v>
      </c>
      <c r="C1154" t="s">
        <v>204</v>
      </c>
      <c r="D1154" s="20" t="s">
        <v>1000</v>
      </c>
      <c r="E1154" s="26">
        <v>41334</v>
      </c>
      <c r="F1154">
        <v>6</v>
      </c>
      <c r="G1154">
        <v>4</v>
      </c>
      <c r="H1154">
        <v>1.5</v>
      </c>
      <c r="K1154" t="e">
        <v>#DIV/0!</v>
      </c>
      <c r="L1154">
        <v>27.5</v>
      </c>
      <c r="M1154">
        <v>0</v>
      </c>
      <c r="T1154">
        <v>0.25</v>
      </c>
    </row>
    <row r="1155" spans="1:20" x14ac:dyDescent="0.25">
      <c r="A1155" s="172" t="s">
        <v>10252</v>
      </c>
      <c r="B1155" t="s">
        <v>10253</v>
      </c>
      <c r="C1155" s="20" t="s">
        <v>206</v>
      </c>
      <c r="D1155" s="20" t="s">
        <v>1000</v>
      </c>
      <c r="E1155" s="26">
        <v>41334</v>
      </c>
      <c r="H1155" t="e">
        <v>#DIV/0!</v>
      </c>
      <c r="K1155" t="e">
        <v>#DIV/0!</v>
      </c>
      <c r="M1155" t="e">
        <v>#DIV/0!</v>
      </c>
      <c r="R1155" t="e">
        <v>#DIV/0!</v>
      </c>
    </row>
    <row r="1156" spans="1:20" x14ac:dyDescent="0.25">
      <c r="A1156" s="172" t="s">
        <v>9821</v>
      </c>
      <c r="B1156" t="s">
        <v>9822</v>
      </c>
      <c r="C1156" s="20" t="s">
        <v>223</v>
      </c>
      <c r="D1156" s="20" t="s">
        <v>1002</v>
      </c>
      <c r="E1156" s="26">
        <v>41334</v>
      </c>
      <c r="R1156" t="e">
        <v>#DIV/0!</v>
      </c>
    </row>
    <row r="1157" spans="1:20" x14ac:dyDescent="0.25">
      <c r="A1157" s="172" t="s">
        <v>9646</v>
      </c>
      <c r="B1157" t="s">
        <v>9647</v>
      </c>
      <c r="C1157" t="s">
        <v>224</v>
      </c>
      <c r="D1157" s="20" t="s">
        <v>1000</v>
      </c>
      <c r="E1157" s="26">
        <v>41334</v>
      </c>
      <c r="R1157" t="e">
        <v>#DIV/0!</v>
      </c>
    </row>
    <row r="1158" spans="1:20" x14ac:dyDescent="0.25">
      <c r="A1158" s="172" t="s">
        <v>9255</v>
      </c>
      <c r="B1158" t="s">
        <v>9256</v>
      </c>
      <c r="C1158" t="s">
        <v>211</v>
      </c>
      <c r="D1158" s="20" t="s">
        <v>1000</v>
      </c>
      <c r="E1158" s="26">
        <v>41334</v>
      </c>
      <c r="H1158" t="e">
        <v>#DIV/0!</v>
      </c>
      <c r="K1158" t="e">
        <v>#DIV/0!</v>
      </c>
      <c r="M1158" t="e">
        <v>#DIV/0!</v>
      </c>
      <c r="N1158">
        <v>0</v>
      </c>
      <c r="R1158" t="e">
        <v>#DIV/0!</v>
      </c>
    </row>
    <row r="1159" spans="1:20" x14ac:dyDescent="0.25">
      <c r="A1159" s="172"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2" t="s">
        <v>9015</v>
      </c>
      <c r="B1160" t="s">
        <v>9016</v>
      </c>
      <c r="C1160" t="s">
        <v>894</v>
      </c>
      <c r="D1160" s="20" t="s">
        <v>1000</v>
      </c>
      <c r="E1160" s="26">
        <v>41334</v>
      </c>
    </row>
    <row r="1161" spans="1:20" x14ac:dyDescent="0.25">
      <c r="A1161" s="172"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2"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2" t="s">
        <v>8416</v>
      </c>
      <c r="B1163" t="s">
        <v>8417</v>
      </c>
      <c r="C1163" t="s">
        <v>213</v>
      </c>
      <c r="D1163" s="20" t="s">
        <v>1000</v>
      </c>
      <c r="E1163" s="26">
        <v>41334</v>
      </c>
      <c r="T1163">
        <v>0.83790769230769224</v>
      </c>
    </row>
    <row r="1164" spans="1:20" x14ac:dyDescent="0.25">
      <c r="A1164" s="172"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2" t="s">
        <v>8176</v>
      </c>
      <c r="B1165" t="s">
        <v>8177</v>
      </c>
      <c r="C1165" s="20" t="s">
        <v>8154</v>
      </c>
      <c r="D1165" s="20" t="s">
        <v>1000</v>
      </c>
      <c r="E1165" s="26">
        <v>41334</v>
      </c>
      <c r="T1165">
        <v>0.98599999999999999</v>
      </c>
    </row>
    <row r="1166" spans="1:20" x14ac:dyDescent="0.25">
      <c r="A1166" s="172" t="s">
        <v>7940</v>
      </c>
      <c r="B1166" t="s">
        <v>7941</v>
      </c>
      <c r="C1166" s="20" t="s">
        <v>225</v>
      </c>
      <c r="D1166" s="20" t="s">
        <v>1002</v>
      </c>
      <c r="E1166" s="26">
        <v>41334</v>
      </c>
      <c r="R1166" t="e">
        <v>#DIV/0!</v>
      </c>
    </row>
    <row r="1167" spans="1:20" x14ac:dyDescent="0.25">
      <c r="A1167" s="172" t="s">
        <v>7739</v>
      </c>
      <c r="B1167" t="s">
        <v>7740</v>
      </c>
      <c r="C1167" t="s">
        <v>226</v>
      </c>
      <c r="D1167" s="20" t="s">
        <v>1000</v>
      </c>
      <c r="E1167" s="26">
        <v>41334</v>
      </c>
      <c r="R1167" t="e">
        <v>#DIV/0!</v>
      </c>
    </row>
    <row r="1168" spans="1:20" x14ac:dyDescent="0.25">
      <c r="A1168" s="172" t="s">
        <v>7552</v>
      </c>
      <c r="B1168" t="s">
        <v>7553</v>
      </c>
      <c r="C1168" t="s">
        <v>901</v>
      </c>
      <c r="D1168" s="20" t="s">
        <v>1000</v>
      </c>
      <c r="E1168" s="26">
        <v>41334</v>
      </c>
      <c r="I1168">
        <v>9</v>
      </c>
      <c r="N1168">
        <v>6</v>
      </c>
      <c r="P1168">
        <v>0</v>
      </c>
      <c r="Q1168">
        <v>1</v>
      </c>
      <c r="R1168">
        <v>0</v>
      </c>
      <c r="S1168">
        <v>3</v>
      </c>
      <c r="T1168">
        <v>0</v>
      </c>
    </row>
    <row r="1169" spans="1:20" x14ac:dyDescent="0.25">
      <c r="A1169" s="172" t="s">
        <v>7205</v>
      </c>
      <c r="B1169" t="s">
        <v>7206</v>
      </c>
      <c r="C1169" t="s">
        <v>1052</v>
      </c>
      <c r="D1169" s="20" t="s">
        <v>1000</v>
      </c>
      <c r="E1169" s="26">
        <v>41334</v>
      </c>
      <c r="I1169">
        <v>9</v>
      </c>
      <c r="N1169">
        <v>6</v>
      </c>
      <c r="P1169">
        <v>0</v>
      </c>
      <c r="Q1169">
        <v>1</v>
      </c>
      <c r="R1169">
        <v>0</v>
      </c>
      <c r="S1169">
        <v>3</v>
      </c>
      <c r="T1169">
        <v>0</v>
      </c>
    </row>
    <row r="1170" spans="1:20" x14ac:dyDescent="0.25">
      <c r="A1170" s="172" t="s">
        <v>7000</v>
      </c>
      <c r="B1170" t="s">
        <v>7001</v>
      </c>
      <c r="C1170" t="s">
        <v>232</v>
      </c>
      <c r="D1170" s="20" t="s">
        <v>1002</v>
      </c>
      <c r="E1170" s="26">
        <v>41334</v>
      </c>
      <c r="R1170" t="e">
        <v>#DIV/0!</v>
      </c>
      <c r="T1170">
        <v>1.0499999999999998</v>
      </c>
    </row>
    <row r="1171" spans="1:20" x14ac:dyDescent="0.25">
      <c r="A1171" s="172" t="s">
        <v>6809</v>
      </c>
      <c r="B1171" t="s">
        <v>6810</v>
      </c>
      <c r="C1171" t="s">
        <v>231</v>
      </c>
      <c r="D1171" s="20" t="s">
        <v>1000</v>
      </c>
      <c r="E1171" s="26">
        <v>41334</v>
      </c>
      <c r="R1171" t="e">
        <v>#DIV/0!</v>
      </c>
      <c r="T1171">
        <v>0.80400000000000005</v>
      </c>
    </row>
    <row r="1172" spans="1:20" x14ac:dyDescent="0.25">
      <c r="A1172" s="172" t="s">
        <v>6634</v>
      </c>
      <c r="B1172" t="s">
        <v>6635</v>
      </c>
      <c r="C1172" t="s">
        <v>317</v>
      </c>
      <c r="D1172" s="20" t="s">
        <v>1002</v>
      </c>
      <c r="E1172" s="26">
        <v>41334</v>
      </c>
      <c r="T1172">
        <v>0.98499999999999999</v>
      </c>
    </row>
    <row r="1173" spans="1:20" x14ac:dyDescent="0.25">
      <c r="A1173" s="172" t="s">
        <v>6459</v>
      </c>
      <c r="B1173" t="s">
        <v>6460</v>
      </c>
      <c r="C1173" t="s">
        <v>316</v>
      </c>
      <c r="D1173" s="20" t="s">
        <v>1000</v>
      </c>
      <c r="E1173" s="26">
        <v>41334</v>
      </c>
      <c r="T1173">
        <v>0.625</v>
      </c>
    </row>
    <row r="1174" spans="1:20" x14ac:dyDescent="0.25">
      <c r="A1174" s="172"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2"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2" t="s">
        <v>5860</v>
      </c>
      <c r="B1176" t="s">
        <v>5861</v>
      </c>
      <c r="C1176" t="s">
        <v>216</v>
      </c>
      <c r="D1176" s="20" t="s">
        <v>1000</v>
      </c>
      <c r="E1176" s="26">
        <v>41334</v>
      </c>
      <c r="H1176" t="e">
        <v>#DIV/0!</v>
      </c>
      <c r="K1176" t="e">
        <v>#DIV/0!</v>
      </c>
      <c r="M1176" t="e">
        <v>#DIV/0!</v>
      </c>
      <c r="R1176" t="e">
        <v>#DIV/0!</v>
      </c>
      <c r="T1176">
        <v>0.83591594202898545</v>
      </c>
    </row>
    <row r="1177" spans="1:20" x14ac:dyDescent="0.25">
      <c r="A1177" s="172"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2" t="s">
        <v>5616</v>
      </c>
      <c r="B1178" t="s">
        <v>5617</v>
      </c>
      <c r="C1178" t="s">
        <v>1047</v>
      </c>
      <c r="D1178" s="20" t="s">
        <v>1000</v>
      </c>
      <c r="E1178" s="26">
        <v>41334</v>
      </c>
      <c r="T1178">
        <v>1.1000000000000001</v>
      </c>
    </row>
    <row r="1179" spans="1:20" x14ac:dyDescent="0.25">
      <c r="A1179" s="172" t="s">
        <v>5197</v>
      </c>
      <c r="B1179" t="s">
        <v>5198</v>
      </c>
      <c r="C1179" s="20" t="s">
        <v>1053</v>
      </c>
      <c r="D1179" s="20" t="s">
        <v>1000</v>
      </c>
      <c r="E1179" s="26">
        <v>41334</v>
      </c>
      <c r="I1179">
        <v>12</v>
      </c>
      <c r="P1179">
        <v>0</v>
      </c>
      <c r="Q1179">
        <v>1</v>
      </c>
      <c r="R1179">
        <v>0</v>
      </c>
      <c r="T1179">
        <v>0.125</v>
      </c>
    </row>
    <row r="1180" spans="1:20" x14ac:dyDescent="0.25">
      <c r="A1180" s="172" t="s">
        <v>4992</v>
      </c>
      <c r="B1180" t="s">
        <v>4993</v>
      </c>
      <c r="C1180" t="s">
        <v>229</v>
      </c>
      <c r="D1180" s="20" t="s">
        <v>1000</v>
      </c>
      <c r="E1180" s="26">
        <v>41334</v>
      </c>
    </row>
    <row r="1181" spans="1:20" x14ac:dyDescent="0.25">
      <c r="A1181" s="172" t="s">
        <v>4817</v>
      </c>
      <c r="B1181" t="s">
        <v>4818</v>
      </c>
      <c r="C1181" s="20" t="s">
        <v>230</v>
      </c>
      <c r="D1181" s="20" t="s">
        <v>1002</v>
      </c>
      <c r="E1181" s="26">
        <v>41334</v>
      </c>
    </row>
    <row r="1182" spans="1:20" x14ac:dyDescent="0.25">
      <c r="A1182" s="172" t="s">
        <v>4642</v>
      </c>
      <c r="B1182" t="s">
        <v>4643</v>
      </c>
      <c r="C1182" t="s">
        <v>234</v>
      </c>
      <c r="D1182" s="20" t="s">
        <v>1002</v>
      </c>
      <c r="E1182" s="26">
        <v>41334</v>
      </c>
      <c r="R1182" t="e">
        <v>#DIV/0!</v>
      </c>
    </row>
    <row r="1183" spans="1:20" x14ac:dyDescent="0.25">
      <c r="A1183" s="172" t="s">
        <v>4467</v>
      </c>
      <c r="B1183" t="s">
        <v>4468</v>
      </c>
      <c r="C1183" t="s">
        <v>233</v>
      </c>
      <c r="D1183" s="20" t="s">
        <v>1000</v>
      </c>
      <c r="E1183" s="26">
        <v>41334</v>
      </c>
      <c r="R1183" t="e">
        <v>#DIV/0!</v>
      </c>
      <c r="T1183">
        <v>1.0652173913043479</v>
      </c>
    </row>
    <row r="1184" spans="1:20" x14ac:dyDescent="0.25">
      <c r="A1184" s="172" t="s">
        <v>4292</v>
      </c>
      <c r="B1184" t="s">
        <v>4293</v>
      </c>
      <c r="C1184" t="s">
        <v>217</v>
      </c>
      <c r="D1184" s="20" t="s">
        <v>1002</v>
      </c>
      <c r="E1184" s="26">
        <v>41334</v>
      </c>
      <c r="F1184">
        <v>0</v>
      </c>
      <c r="G1184">
        <v>0</v>
      </c>
      <c r="I1184">
        <v>0</v>
      </c>
      <c r="L1184">
        <v>0</v>
      </c>
      <c r="T1184">
        <v>0.97500000000000009</v>
      </c>
    </row>
    <row r="1185" spans="1:20" x14ac:dyDescent="0.25">
      <c r="A1185" s="172" t="s">
        <v>4227</v>
      </c>
      <c r="B1185" t="s">
        <v>4228</v>
      </c>
      <c r="C1185" s="20" t="s">
        <v>895</v>
      </c>
      <c r="D1185" s="20" t="s">
        <v>1000</v>
      </c>
      <c r="E1185" s="26">
        <v>41334</v>
      </c>
      <c r="T1185">
        <v>0.86956521739130432</v>
      </c>
    </row>
    <row r="1186" spans="1:20" x14ac:dyDescent="0.25">
      <c r="A1186" s="172" t="s">
        <v>4052</v>
      </c>
      <c r="B1186" t="s">
        <v>4053</v>
      </c>
      <c r="C1186" t="s">
        <v>218</v>
      </c>
      <c r="D1186" s="20" t="s">
        <v>1000</v>
      </c>
      <c r="E1186" s="26">
        <v>41334</v>
      </c>
    </row>
    <row r="1187" spans="1:20" x14ac:dyDescent="0.25">
      <c r="A1187" s="172" t="s">
        <v>3877</v>
      </c>
      <c r="B1187" t="s">
        <v>3878</v>
      </c>
      <c r="C1187" t="s">
        <v>219</v>
      </c>
      <c r="D1187" s="20" t="s">
        <v>1000</v>
      </c>
      <c r="E1187" s="26">
        <v>41334</v>
      </c>
    </row>
    <row r="1188" spans="1:20" x14ac:dyDescent="0.25">
      <c r="A1188" s="172"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2"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2"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2" t="s">
        <v>11994</v>
      </c>
      <c r="B1191" t="s">
        <v>11995</v>
      </c>
      <c r="C1191" t="s">
        <v>1051</v>
      </c>
      <c r="D1191" s="20" t="s">
        <v>1000</v>
      </c>
      <c r="E1191" s="26">
        <v>41334</v>
      </c>
    </row>
    <row r="1192" spans="1:20" x14ac:dyDescent="0.25">
      <c r="A1192" s="172"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2"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2"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2"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2"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2"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2"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2"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2"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2" t="s">
        <v>15025</v>
      </c>
      <c r="B1201" t="s">
        <v>15026</v>
      </c>
      <c r="C1201" t="s">
        <v>202</v>
      </c>
      <c r="D1201" s="20" t="s">
        <v>1002</v>
      </c>
      <c r="E1201" s="26">
        <v>41334</v>
      </c>
      <c r="H1201" t="e">
        <v>#DIV/0!</v>
      </c>
      <c r="K1201" t="e">
        <v>#DIV/0!</v>
      </c>
      <c r="M1201" t="e">
        <v>#DIV/0!</v>
      </c>
      <c r="R1201" t="e">
        <v>#DIV/0!</v>
      </c>
    </row>
    <row r="1202" spans="1:20" x14ac:dyDescent="0.25">
      <c r="A1202" s="172" t="s">
        <v>15568</v>
      </c>
      <c r="B1202" t="s">
        <v>15569</v>
      </c>
      <c r="C1202" t="s">
        <v>228</v>
      </c>
      <c r="D1202" s="20" t="s">
        <v>1002</v>
      </c>
      <c r="E1202" s="26">
        <v>41334</v>
      </c>
    </row>
    <row r="1203" spans="1:20" x14ac:dyDescent="0.25">
      <c r="A1203" s="172" t="s">
        <v>15729</v>
      </c>
      <c r="B1203" t="s">
        <v>15730</v>
      </c>
      <c r="C1203" t="s">
        <v>227</v>
      </c>
      <c r="D1203" s="20" t="s">
        <v>1000</v>
      </c>
      <c r="E1203" s="26">
        <v>41334</v>
      </c>
      <c r="T1203">
        <v>0.83333333333333337</v>
      </c>
    </row>
    <row r="1204" spans="1:20" x14ac:dyDescent="0.25">
      <c r="A1204" s="172"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2"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2" t="s">
        <v>16262</v>
      </c>
      <c r="B1206" t="s">
        <v>16263</v>
      </c>
      <c r="C1206" t="s">
        <v>204</v>
      </c>
      <c r="D1206" s="20" t="s">
        <v>1002</v>
      </c>
      <c r="E1206" s="26">
        <v>41334</v>
      </c>
      <c r="F1206">
        <v>6</v>
      </c>
      <c r="G1206">
        <v>4</v>
      </c>
      <c r="H1206">
        <v>1.5</v>
      </c>
      <c r="K1206" t="e">
        <v>#DIV/0!</v>
      </c>
      <c r="L1206">
        <v>27.5</v>
      </c>
      <c r="M1206">
        <v>0</v>
      </c>
      <c r="T1206">
        <v>0.95</v>
      </c>
    </row>
    <row r="1207" spans="1:20" x14ac:dyDescent="0.25">
      <c r="A1207" s="172" t="s">
        <v>16439</v>
      </c>
      <c r="B1207" t="s">
        <v>16440</v>
      </c>
      <c r="C1207" t="s">
        <v>206</v>
      </c>
      <c r="D1207" s="20" t="s">
        <v>1002</v>
      </c>
      <c r="E1207" s="26">
        <v>41334</v>
      </c>
      <c r="H1207" t="e">
        <v>#DIV/0!</v>
      </c>
      <c r="K1207" t="e">
        <v>#DIV/0!</v>
      </c>
      <c r="M1207" t="e">
        <v>#DIV/0!</v>
      </c>
      <c r="R1207" t="e">
        <v>#DIV/0!</v>
      </c>
    </row>
    <row r="1208" spans="1:20" x14ac:dyDescent="0.25">
      <c r="A1208" s="172" t="s">
        <v>16580</v>
      </c>
      <c r="B1208" t="s">
        <v>16581</v>
      </c>
      <c r="C1208" s="20" t="s">
        <v>223</v>
      </c>
      <c r="D1208" s="20" t="s">
        <v>1000</v>
      </c>
      <c r="E1208" s="26">
        <v>41334</v>
      </c>
      <c r="R1208" t="e">
        <v>#DIV/0!</v>
      </c>
      <c r="T1208">
        <v>0.11363636363636363</v>
      </c>
    </row>
    <row r="1209" spans="1:20" x14ac:dyDescent="0.25">
      <c r="A1209" s="172" t="s">
        <v>16759</v>
      </c>
      <c r="B1209" t="s">
        <v>16760</v>
      </c>
      <c r="C1209" t="s">
        <v>224</v>
      </c>
      <c r="D1209" s="20" t="s">
        <v>1002</v>
      </c>
      <c r="E1209" s="26">
        <v>41334</v>
      </c>
      <c r="R1209" t="e">
        <v>#DIV/0!</v>
      </c>
    </row>
    <row r="1210" spans="1:20" x14ac:dyDescent="0.25">
      <c r="A1210" s="172" t="s">
        <v>17196</v>
      </c>
      <c r="B1210" t="s">
        <v>17197</v>
      </c>
      <c r="C1210" t="s">
        <v>225</v>
      </c>
      <c r="D1210" s="20" t="s">
        <v>1000</v>
      </c>
      <c r="E1210" s="26">
        <v>41334</v>
      </c>
      <c r="R1210" t="e">
        <v>#DIV/0!</v>
      </c>
      <c r="T1210">
        <v>0.25</v>
      </c>
    </row>
    <row r="1211" spans="1:20" x14ac:dyDescent="0.25">
      <c r="A1211" s="172" t="s">
        <v>17403</v>
      </c>
      <c r="B1211" t="s">
        <v>17404</v>
      </c>
      <c r="C1211" s="20" t="s">
        <v>226</v>
      </c>
      <c r="D1211" s="20" t="s">
        <v>1002</v>
      </c>
      <c r="E1211" s="26">
        <v>41334</v>
      </c>
      <c r="R1211" t="e">
        <v>#DIV/0!</v>
      </c>
    </row>
    <row r="1212" spans="1:20" x14ac:dyDescent="0.25">
      <c r="A1212" s="172" t="s">
        <v>17580</v>
      </c>
      <c r="B1212" t="s">
        <v>17581</v>
      </c>
      <c r="C1212" s="20" t="s">
        <v>232</v>
      </c>
      <c r="D1212" s="20" t="s">
        <v>1000</v>
      </c>
      <c r="E1212" s="26">
        <v>41334</v>
      </c>
      <c r="R1212" t="e">
        <v>#DIV/0!</v>
      </c>
    </row>
    <row r="1213" spans="1:20" x14ac:dyDescent="0.25">
      <c r="A1213" s="172" t="s">
        <v>17777</v>
      </c>
      <c r="B1213" t="s">
        <v>17778</v>
      </c>
      <c r="C1213" t="s">
        <v>231</v>
      </c>
      <c r="D1213" s="20" t="s">
        <v>1002</v>
      </c>
      <c r="E1213" s="26">
        <v>41334</v>
      </c>
      <c r="R1213" t="e">
        <v>#DIV/0!</v>
      </c>
    </row>
    <row r="1214" spans="1:20" x14ac:dyDescent="0.25">
      <c r="A1214" s="172" t="s">
        <v>17954</v>
      </c>
      <c r="B1214" t="s">
        <v>17955</v>
      </c>
      <c r="C1214" t="s">
        <v>317</v>
      </c>
      <c r="D1214" s="20" t="s">
        <v>1000</v>
      </c>
      <c r="E1214" s="26">
        <v>41334</v>
      </c>
    </row>
    <row r="1215" spans="1:20" x14ac:dyDescent="0.25">
      <c r="A1215" s="172" t="s">
        <v>18133</v>
      </c>
      <c r="B1215" t="s">
        <v>18134</v>
      </c>
      <c r="C1215" t="s">
        <v>316</v>
      </c>
      <c r="D1215" s="20" t="s">
        <v>1002</v>
      </c>
      <c r="E1215" s="26">
        <v>41334</v>
      </c>
      <c r="T1215">
        <v>0</v>
      </c>
    </row>
    <row r="1216" spans="1:20" x14ac:dyDescent="0.25">
      <c r="A1216" s="172"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2"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2" t="s">
        <v>18742</v>
      </c>
      <c r="B1218" t="s">
        <v>18743</v>
      </c>
      <c r="C1218" t="s">
        <v>216</v>
      </c>
      <c r="D1218" s="20" t="s">
        <v>1002</v>
      </c>
      <c r="E1218" s="26">
        <v>41334</v>
      </c>
      <c r="H1218" t="e">
        <v>#DIV/0!</v>
      </c>
      <c r="K1218" t="e">
        <v>#DIV/0!</v>
      </c>
      <c r="M1218" t="e">
        <v>#DIV/0!</v>
      </c>
      <c r="R1218" t="e">
        <v>#DIV/0!</v>
      </c>
    </row>
    <row r="1219" spans="1:20" x14ac:dyDescent="0.25">
      <c r="A1219" s="172" t="s">
        <v>18919</v>
      </c>
      <c r="B1219" t="s">
        <v>18920</v>
      </c>
      <c r="C1219" t="s">
        <v>229</v>
      </c>
      <c r="D1219" s="20" t="s">
        <v>1002</v>
      </c>
      <c r="E1219" s="26">
        <v>41334</v>
      </c>
      <c r="T1219">
        <v>0.85226666666666673</v>
      </c>
    </row>
    <row r="1220" spans="1:20" x14ac:dyDescent="0.25">
      <c r="A1220" s="172" t="s">
        <v>19096</v>
      </c>
      <c r="B1220" t="s">
        <v>19097</v>
      </c>
      <c r="C1220" s="20" t="s">
        <v>230</v>
      </c>
      <c r="D1220" s="20" t="s">
        <v>1000</v>
      </c>
      <c r="E1220" s="26">
        <v>41334</v>
      </c>
      <c r="T1220">
        <v>0.80400000000000005</v>
      </c>
    </row>
    <row r="1221" spans="1:20" x14ac:dyDescent="0.25">
      <c r="A1221" s="172" t="s">
        <v>19275</v>
      </c>
      <c r="B1221" t="s">
        <v>19276</v>
      </c>
      <c r="C1221" s="20" t="s">
        <v>234</v>
      </c>
      <c r="D1221" s="20" t="s">
        <v>1000</v>
      </c>
      <c r="E1221" s="26">
        <v>41334</v>
      </c>
      <c r="R1221" t="e">
        <v>#DIV/0!</v>
      </c>
      <c r="T1221">
        <v>0.98499999999999999</v>
      </c>
    </row>
    <row r="1222" spans="1:20" x14ac:dyDescent="0.25">
      <c r="A1222" s="172" t="s">
        <v>19454</v>
      </c>
      <c r="B1222" t="s">
        <v>19455</v>
      </c>
      <c r="C1222" s="20" t="s">
        <v>233</v>
      </c>
      <c r="D1222" s="20" t="s">
        <v>1002</v>
      </c>
      <c r="E1222" s="26">
        <v>41334</v>
      </c>
      <c r="R1222" t="e">
        <v>#DIV/0!</v>
      </c>
    </row>
    <row r="1223" spans="1:20" x14ac:dyDescent="0.25">
      <c r="A1223" s="172"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2"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2"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2"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2"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2" t="s">
        <v>20718</v>
      </c>
      <c r="B1228" t="s">
        <v>20719</v>
      </c>
      <c r="C1228" t="s">
        <v>894</v>
      </c>
      <c r="D1228" s="20" t="s">
        <v>1002</v>
      </c>
      <c r="E1228" s="26">
        <v>41334</v>
      </c>
      <c r="T1228">
        <v>0.98540000000000005</v>
      </c>
    </row>
    <row r="1229" spans="1:20" x14ac:dyDescent="0.25">
      <c r="A1229" s="172"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2"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2" t="s">
        <v>21215</v>
      </c>
      <c r="B1231" t="s">
        <v>21216</v>
      </c>
      <c r="C1231" t="s">
        <v>213</v>
      </c>
      <c r="D1231" s="20" t="s">
        <v>1002</v>
      </c>
      <c r="E1231" s="26">
        <v>41334</v>
      </c>
      <c r="T1231">
        <v>0</v>
      </c>
    </row>
    <row r="1232" spans="1:20" x14ac:dyDescent="0.25">
      <c r="A1232" s="172" t="s">
        <v>21392</v>
      </c>
      <c r="B1232" t="s">
        <v>21393</v>
      </c>
      <c r="C1232" t="s">
        <v>8154</v>
      </c>
      <c r="D1232" s="20" t="s">
        <v>1002</v>
      </c>
      <c r="E1232" s="26">
        <v>41334</v>
      </c>
      <c r="T1232">
        <v>0.84062989417989431</v>
      </c>
    </row>
    <row r="1233" spans="1:20" x14ac:dyDescent="0.25">
      <c r="A1233" s="172"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2" t="s">
        <v>21666</v>
      </c>
      <c r="B1234" t="s">
        <v>21667</v>
      </c>
      <c r="C1234" t="s">
        <v>217</v>
      </c>
      <c r="D1234" s="20" t="s">
        <v>1000</v>
      </c>
      <c r="E1234" s="26">
        <v>41334</v>
      </c>
      <c r="F1234">
        <v>0</v>
      </c>
      <c r="G1234">
        <v>0</v>
      </c>
      <c r="I1234">
        <v>0</v>
      </c>
      <c r="L1234">
        <v>0</v>
      </c>
      <c r="T1234">
        <v>1.05</v>
      </c>
    </row>
    <row r="1235" spans="1:20" x14ac:dyDescent="0.25">
      <c r="A1235" s="172" t="s">
        <v>21845</v>
      </c>
      <c r="B1235" t="s">
        <v>21846</v>
      </c>
      <c r="C1235" s="20" t="s">
        <v>895</v>
      </c>
      <c r="D1235" s="20" t="s">
        <v>1002</v>
      </c>
      <c r="E1235" s="26">
        <v>41334</v>
      </c>
      <c r="T1235">
        <v>0.14285714285714285</v>
      </c>
    </row>
    <row r="1236" spans="1:20" x14ac:dyDescent="0.25">
      <c r="A1236" s="172" t="s">
        <v>21910</v>
      </c>
      <c r="B1236" t="s">
        <v>21911</v>
      </c>
      <c r="C1236" t="s">
        <v>218</v>
      </c>
      <c r="D1236" s="20" t="s">
        <v>1002</v>
      </c>
      <c r="E1236" s="26">
        <v>41334</v>
      </c>
    </row>
    <row r="1237" spans="1:20" x14ac:dyDescent="0.25">
      <c r="A1237" s="172" t="s">
        <v>22087</v>
      </c>
      <c r="B1237" t="s">
        <v>22088</v>
      </c>
      <c r="C1237" s="20" t="s">
        <v>219</v>
      </c>
      <c r="D1237" s="20" t="s">
        <v>1002</v>
      </c>
      <c r="E1237" s="26">
        <v>41334</v>
      </c>
    </row>
    <row r="1238" spans="1:20" x14ac:dyDescent="0.25">
      <c r="A1238" s="172" t="s">
        <v>11505</v>
      </c>
      <c r="B1238" t="s">
        <v>11506</v>
      </c>
      <c r="C1238" t="s">
        <v>198</v>
      </c>
      <c r="D1238" s="20" t="s">
        <v>1002</v>
      </c>
      <c r="E1238" s="26">
        <v>41365</v>
      </c>
    </row>
    <row r="1239" spans="1:20" x14ac:dyDescent="0.25">
      <c r="A1239" s="172" t="s">
        <v>13186</v>
      </c>
      <c r="B1239" t="s">
        <v>13098</v>
      </c>
      <c r="C1239" t="s">
        <v>1051</v>
      </c>
      <c r="D1239" s="20" t="s">
        <v>1002</v>
      </c>
      <c r="E1239" s="26">
        <v>41365</v>
      </c>
      <c r="T1239">
        <v>0.91919191919191912</v>
      </c>
    </row>
    <row r="1240" spans="1:20" x14ac:dyDescent="0.25">
      <c r="A1240" s="172"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2"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2"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2"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2"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2"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2"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2"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2"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2"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2"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2"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2" t="s">
        <v>12483</v>
      </c>
      <c r="B1252" t="s">
        <v>12484</v>
      </c>
      <c r="C1252" t="s">
        <v>202</v>
      </c>
      <c r="D1252" s="20" t="s">
        <v>1000</v>
      </c>
      <c r="E1252" s="26">
        <v>41365</v>
      </c>
      <c r="H1252" t="e">
        <v>#DIV/0!</v>
      </c>
      <c r="K1252" t="e">
        <v>#DIV/0!</v>
      </c>
      <c r="M1252" t="e">
        <v>#DIV/0!</v>
      </c>
      <c r="R1252" t="e">
        <v>#DIV/0!</v>
      </c>
    </row>
    <row r="1253" spans="1:20" x14ac:dyDescent="0.25">
      <c r="A1253" s="172" t="s">
        <v>11020</v>
      </c>
      <c r="B1253" t="s">
        <v>11021</v>
      </c>
      <c r="C1253" t="s">
        <v>228</v>
      </c>
      <c r="D1253" s="20" t="s">
        <v>1000</v>
      </c>
      <c r="E1253" s="26">
        <v>41365</v>
      </c>
    </row>
    <row r="1254" spans="1:20" x14ac:dyDescent="0.25">
      <c r="A1254" s="172" t="s">
        <v>10845</v>
      </c>
      <c r="B1254" t="s">
        <v>10846</v>
      </c>
      <c r="C1254" t="s">
        <v>227</v>
      </c>
      <c r="D1254" s="20" t="s">
        <v>1002</v>
      </c>
      <c r="E1254" s="26">
        <v>41365</v>
      </c>
    </row>
    <row r="1255" spans="1:20" x14ac:dyDescent="0.25">
      <c r="A1255" s="172"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2"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2"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2" t="s">
        <v>10254</v>
      </c>
      <c r="B1258" t="s">
        <v>10255</v>
      </c>
      <c r="C1258" t="s">
        <v>206</v>
      </c>
      <c r="D1258" s="20" t="s">
        <v>1000</v>
      </c>
      <c r="E1258" s="26">
        <v>41365</v>
      </c>
      <c r="H1258" t="e">
        <v>#DIV/0!</v>
      </c>
      <c r="K1258" t="e">
        <v>#DIV/0!</v>
      </c>
      <c r="M1258" t="e">
        <v>#DIV/0!</v>
      </c>
      <c r="R1258" t="e">
        <v>#DIV/0!</v>
      </c>
    </row>
    <row r="1259" spans="1:20" x14ac:dyDescent="0.25">
      <c r="A1259" s="172" t="s">
        <v>9823</v>
      </c>
      <c r="B1259" t="s">
        <v>9824</v>
      </c>
      <c r="C1259" t="s">
        <v>223</v>
      </c>
      <c r="D1259" s="20" t="s">
        <v>1002</v>
      </c>
      <c r="E1259" s="26">
        <v>41365</v>
      </c>
      <c r="R1259" t="e">
        <v>#DIV/0!</v>
      </c>
      <c r="T1259">
        <v>0.4</v>
      </c>
    </row>
    <row r="1260" spans="1:20" x14ac:dyDescent="0.25">
      <c r="A1260" s="172" t="s">
        <v>9648</v>
      </c>
      <c r="B1260" t="s">
        <v>9649</v>
      </c>
      <c r="C1260" t="s">
        <v>224</v>
      </c>
      <c r="D1260" s="20" t="s">
        <v>1000</v>
      </c>
      <c r="E1260" s="26">
        <v>41365</v>
      </c>
      <c r="R1260" t="e">
        <v>#DIV/0!</v>
      </c>
      <c r="T1260">
        <v>0.4</v>
      </c>
    </row>
    <row r="1261" spans="1:20" x14ac:dyDescent="0.25">
      <c r="A1261" s="172"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2"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2" t="s">
        <v>9017</v>
      </c>
      <c r="B1263" t="s">
        <v>9018</v>
      </c>
      <c r="C1263" t="s">
        <v>894</v>
      </c>
      <c r="D1263" s="20" t="s">
        <v>1000</v>
      </c>
      <c r="E1263" s="26">
        <v>41365</v>
      </c>
    </row>
    <row r="1264" spans="1:20" x14ac:dyDescent="0.25">
      <c r="A1264" s="172"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2"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2" t="s">
        <v>8418</v>
      </c>
      <c r="B1266" t="s">
        <v>8419</v>
      </c>
      <c r="C1266" t="s">
        <v>213</v>
      </c>
      <c r="D1266" s="20" t="s">
        <v>1000</v>
      </c>
      <c r="E1266" s="26">
        <v>41365</v>
      </c>
    </row>
    <row r="1267" spans="1:20" x14ac:dyDescent="0.25">
      <c r="A1267" s="172"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2" t="s">
        <v>8178</v>
      </c>
      <c r="B1268" t="s">
        <v>8179</v>
      </c>
      <c r="C1268" s="20" t="s">
        <v>8154</v>
      </c>
      <c r="D1268" s="20" t="s">
        <v>1000</v>
      </c>
      <c r="E1268" s="26">
        <v>41365</v>
      </c>
    </row>
    <row r="1269" spans="1:20" x14ac:dyDescent="0.25">
      <c r="A1269" s="172" t="s">
        <v>7942</v>
      </c>
      <c r="B1269" t="s">
        <v>7943</v>
      </c>
      <c r="C1269" t="s">
        <v>225</v>
      </c>
      <c r="D1269" s="20" t="s">
        <v>1002</v>
      </c>
      <c r="E1269" s="26">
        <v>41365</v>
      </c>
      <c r="R1269" t="e">
        <v>#DIV/0!</v>
      </c>
    </row>
    <row r="1270" spans="1:20" x14ac:dyDescent="0.25">
      <c r="A1270" s="172" t="s">
        <v>7741</v>
      </c>
      <c r="B1270" t="s">
        <v>7742</v>
      </c>
      <c r="C1270" t="s">
        <v>226</v>
      </c>
      <c r="D1270" s="20" t="s">
        <v>1000</v>
      </c>
      <c r="E1270" s="26">
        <v>41365</v>
      </c>
      <c r="R1270" t="e">
        <v>#DIV/0!</v>
      </c>
    </row>
    <row r="1271" spans="1:20" x14ac:dyDescent="0.25">
      <c r="A1271" s="172" t="s">
        <v>7554</v>
      </c>
      <c r="B1271" t="s">
        <v>7555</v>
      </c>
      <c r="C1271" t="s">
        <v>901</v>
      </c>
      <c r="D1271" s="20" t="s">
        <v>1000</v>
      </c>
      <c r="E1271" s="26">
        <v>41365</v>
      </c>
      <c r="I1271">
        <v>6</v>
      </c>
      <c r="N1271">
        <v>6</v>
      </c>
      <c r="P1271">
        <v>1</v>
      </c>
      <c r="Q1271">
        <v>3</v>
      </c>
      <c r="R1271">
        <v>0.33333333333333331</v>
      </c>
      <c r="S1271">
        <v>0</v>
      </c>
      <c r="T1271">
        <v>0</v>
      </c>
    </row>
    <row r="1272" spans="1:20" x14ac:dyDescent="0.25">
      <c r="A1272" s="172" t="s">
        <v>7207</v>
      </c>
      <c r="B1272" t="s">
        <v>7208</v>
      </c>
      <c r="C1272" t="s">
        <v>1052</v>
      </c>
      <c r="D1272" s="20" t="s">
        <v>1000</v>
      </c>
      <c r="E1272" s="26">
        <v>41365</v>
      </c>
      <c r="I1272">
        <v>6</v>
      </c>
      <c r="N1272">
        <v>6</v>
      </c>
      <c r="P1272">
        <v>1</v>
      </c>
      <c r="Q1272">
        <v>3</v>
      </c>
      <c r="R1272">
        <v>0.33333333333333331</v>
      </c>
      <c r="S1272">
        <v>0</v>
      </c>
    </row>
    <row r="1273" spans="1:20" x14ac:dyDescent="0.25">
      <c r="A1273" s="172" t="s">
        <v>7002</v>
      </c>
      <c r="B1273" t="s">
        <v>7003</v>
      </c>
      <c r="C1273" t="s">
        <v>232</v>
      </c>
      <c r="D1273" s="20" t="s">
        <v>1002</v>
      </c>
      <c r="E1273" s="26">
        <v>41365</v>
      </c>
      <c r="R1273" t="e">
        <v>#DIV/0!</v>
      </c>
    </row>
    <row r="1274" spans="1:20" x14ac:dyDescent="0.25">
      <c r="A1274" s="172" t="s">
        <v>6811</v>
      </c>
      <c r="B1274" t="s">
        <v>6812</v>
      </c>
      <c r="C1274" t="s">
        <v>231</v>
      </c>
      <c r="D1274" s="20" t="s">
        <v>1000</v>
      </c>
      <c r="E1274" s="26">
        <v>41365</v>
      </c>
      <c r="R1274" t="e">
        <v>#DIV/0!</v>
      </c>
    </row>
    <row r="1275" spans="1:20" x14ac:dyDescent="0.25">
      <c r="A1275" s="172" t="s">
        <v>6636</v>
      </c>
      <c r="B1275" t="s">
        <v>6637</v>
      </c>
      <c r="C1275" t="s">
        <v>317</v>
      </c>
      <c r="D1275" s="20" t="s">
        <v>1002</v>
      </c>
      <c r="E1275" s="26">
        <v>41365</v>
      </c>
      <c r="T1275">
        <v>0.85575714285714277</v>
      </c>
    </row>
    <row r="1276" spans="1:20" x14ac:dyDescent="0.25">
      <c r="A1276" s="172" t="s">
        <v>6461</v>
      </c>
      <c r="B1276" t="s">
        <v>6462</v>
      </c>
      <c r="C1276" s="20" t="s">
        <v>316</v>
      </c>
      <c r="D1276" s="20" t="s">
        <v>1000</v>
      </c>
      <c r="E1276" s="26">
        <v>41365</v>
      </c>
      <c r="T1276">
        <v>0.82040000000000002</v>
      </c>
    </row>
    <row r="1277" spans="1:20" x14ac:dyDescent="0.25">
      <c r="A1277" s="172"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2"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2" t="s">
        <v>5862</v>
      </c>
      <c r="B1279" t="s">
        <v>5863</v>
      </c>
      <c r="C1279" t="s">
        <v>216</v>
      </c>
      <c r="D1279" s="20" t="s">
        <v>1000</v>
      </c>
      <c r="E1279" s="26">
        <v>41365</v>
      </c>
      <c r="H1279" t="e">
        <v>#DIV/0!</v>
      </c>
      <c r="K1279" t="e">
        <v>#DIV/0!</v>
      </c>
      <c r="M1279" t="e">
        <v>#DIV/0!</v>
      </c>
      <c r="R1279" t="e">
        <v>#DIV/0!</v>
      </c>
    </row>
    <row r="1280" spans="1:20" x14ac:dyDescent="0.25">
      <c r="A1280" s="172"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2" t="s">
        <v>5618</v>
      </c>
      <c r="B1281" t="s">
        <v>5619</v>
      </c>
      <c r="C1281" t="s">
        <v>1047</v>
      </c>
      <c r="D1281" s="20" t="s">
        <v>1000</v>
      </c>
      <c r="E1281" s="26">
        <v>41365</v>
      </c>
      <c r="T1281">
        <v>0</v>
      </c>
    </row>
    <row r="1282" spans="1:20" x14ac:dyDescent="0.25">
      <c r="A1282" s="172" t="s">
        <v>5199</v>
      </c>
      <c r="B1282" t="s">
        <v>5200</v>
      </c>
      <c r="C1282" t="s">
        <v>1053</v>
      </c>
      <c r="D1282" s="20" t="s">
        <v>1000</v>
      </c>
      <c r="E1282" s="26">
        <v>41365</v>
      </c>
      <c r="I1282">
        <v>8</v>
      </c>
      <c r="P1282">
        <v>3</v>
      </c>
      <c r="Q1282">
        <v>4</v>
      </c>
      <c r="R1282">
        <v>0.75</v>
      </c>
      <c r="T1282">
        <v>1.01875</v>
      </c>
    </row>
    <row r="1283" spans="1:20" x14ac:dyDescent="0.25">
      <c r="A1283" s="172" t="s">
        <v>4994</v>
      </c>
      <c r="B1283" t="s">
        <v>4995</v>
      </c>
      <c r="C1283" t="s">
        <v>229</v>
      </c>
      <c r="D1283" s="20" t="s">
        <v>1000</v>
      </c>
      <c r="E1283" s="26">
        <v>41365</v>
      </c>
      <c r="T1283">
        <v>0.84099999999999997</v>
      </c>
    </row>
    <row r="1284" spans="1:20" x14ac:dyDescent="0.25">
      <c r="A1284" s="172" t="s">
        <v>4819</v>
      </c>
      <c r="B1284" t="s">
        <v>4820</v>
      </c>
      <c r="C1284" t="s">
        <v>230</v>
      </c>
      <c r="D1284" s="20" t="s">
        <v>1002</v>
      </c>
      <c r="E1284" s="26">
        <v>41365</v>
      </c>
      <c r="T1284">
        <v>0.96599999999999997</v>
      </c>
    </row>
    <row r="1285" spans="1:20" x14ac:dyDescent="0.25">
      <c r="A1285" s="172" t="s">
        <v>4644</v>
      </c>
      <c r="B1285" t="s">
        <v>4645</v>
      </c>
      <c r="C1285" t="s">
        <v>234</v>
      </c>
      <c r="D1285" s="20" t="s">
        <v>1002</v>
      </c>
      <c r="E1285" s="26">
        <v>41365</v>
      </c>
      <c r="R1285" t="e">
        <v>#DIV/0!</v>
      </c>
      <c r="T1285">
        <v>0</v>
      </c>
    </row>
    <row r="1286" spans="1:20" x14ac:dyDescent="0.25">
      <c r="A1286" s="172" t="s">
        <v>4469</v>
      </c>
      <c r="B1286" t="s">
        <v>4470</v>
      </c>
      <c r="C1286" t="s">
        <v>233</v>
      </c>
      <c r="D1286" s="20" t="s">
        <v>1000</v>
      </c>
      <c r="E1286" s="26">
        <v>41365</v>
      </c>
      <c r="R1286" t="e">
        <v>#DIV/0!</v>
      </c>
      <c r="T1286">
        <v>0.54468390804597699</v>
      </c>
    </row>
    <row r="1287" spans="1:20" x14ac:dyDescent="0.25">
      <c r="A1287" s="172" t="s">
        <v>4294</v>
      </c>
      <c r="B1287" t="s">
        <v>4295</v>
      </c>
      <c r="C1287" t="s">
        <v>217</v>
      </c>
      <c r="D1287" s="20" t="s">
        <v>1002</v>
      </c>
      <c r="E1287" s="26">
        <v>41365</v>
      </c>
      <c r="F1287">
        <v>0</v>
      </c>
      <c r="G1287">
        <v>0</v>
      </c>
      <c r="I1287">
        <v>0</v>
      </c>
      <c r="L1287">
        <v>0</v>
      </c>
      <c r="N1287">
        <v>5</v>
      </c>
      <c r="S1287">
        <v>0</v>
      </c>
      <c r="T1287">
        <v>0</v>
      </c>
    </row>
    <row r="1288" spans="1:20" x14ac:dyDescent="0.25">
      <c r="A1288" s="172" t="s">
        <v>4229</v>
      </c>
      <c r="B1288" t="s">
        <v>4230</v>
      </c>
      <c r="C1288" t="s">
        <v>895</v>
      </c>
      <c r="D1288" s="20" t="s">
        <v>1000</v>
      </c>
      <c r="E1288" s="26">
        <v>41365</v>
      </c>
      <c r="T1288">
        <v>0.92750431034482761</v>
      </c>
    </row>
    <row r="1289" spans="1:20" x14ac:dyDescent="0.25">
      <c r="A1289" s="172" t="s">
        <v>4054</v>
      </c>
      <c r="B1289" t="s">
        <v>4055</v>
      </c>
      <c r="C1289" t="s">
        <v>218</v>
      </c>
      <c r="D1289" s="20" t="s">
        <v>1000</v>
      </c>
      <c r="E1289" s="26">
        <v>41365</v>
      </c>
      <c r="N1289">
        <v>5</v>
      </c>
      <c r="P1289">
        <v>0</v>
      </c>
      <c r="Q1289">
        <v>0</v>
      </c>
      <c r="S1289">
        <v>0</v>
      </c>
      <c r="T1289">
        <v>0.80740740740740746</v>
      </c>
    </row>
    <row r="1290" spans="1:20" x14ac:dyDescent="0.25">
      <c r="A1290" s="172" t="s">
        <v>3879</v>
      </c>
      <c r="B1290" t="s">
        <v>3880</v>
      </c>
      <c r="C1290" t="s">
        <v>219</v>
      </c>
      <c r="D1290" s="20" t="s">
        <v>1000</v>
      </c>
      <c r="E1290" s="26">
        <v>41365</v>
      </c>
      <c r="T1290">
        <v>1.05</v>
      </c>
    </row>
    <row r="1291" spans="1:20" x14ac:dyDescent="0.25">
      <c r="A1291" s="172"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2"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2"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2" t="s">
        <v>11996</v>
      </c>
      <c r="B1294" t="s">
        <v>11997</v>
      </c>
      <c r="C1294" t="s">
        <v>1051</v>
      </c>
      <c r="D1294" s="20" t="s">
        <v>1000</v>
      </c>
      <c r="E1294" s="26">
        <v>41365</v>
      </c>
    </row>
    <row r="1295" spans="1:20" x14ac:dyDescent="0.25">
      <c r="A1295" s="172"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2"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2"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2"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2"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2"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2"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2"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2"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2" t="s">
        <v>15027</v>
      </c>
      <c r="B1304" t="s">
        <v>15028</v>
      </c>
      <c r="C1304" t="s">
        <v>202</v>
      </c>
      <c r="D1304" s="20" t="s">
        <v>1002</v>
      </c>
      <c r="E1304" s="26">
        <v>41365</v>
      </c>
      <c r="H1304" t="e">
        <v>#DIV/0!</v>
      </c>
      <c r="K1304" t="e">
        <v>#DIV/0!</v>
      </c>
      <c r="M1304" t="e">
        <v>#DIV/0!</v>
      </c>
      <c r="R1304" t="e">
        <v>#DIV/0!</v>
      </c>
      <c r="T1304">
        <v>1.175</v>
      </c>
    </row>
    <row r="1305" spans="1:20" x14ac:dyDescent="0.25">
      <c r="A1305" s="172" t="s">
        <v>15570</v>
      </c>
      <c r="B1305" t="s">
        <v>15571</v>
      </c>
      <c r="C1305" t="s">
        <v>228</v>
      </c>
      <c r="D1305" s="20" t="s">
        <v>1002</v>
      </c>
      <c r="E1305" s="26">
        <v>41365</v>
      </c>
      <c r="T1305">
        <v>0.5</v>
      </c>
    </row>
    <row r="1306" spans="1:20" x14ac:dyDescent="0.25">
      <c r="A1306" s="172" t="s">
        <v>15731</v>
      </c>
      <c r="B1306" t="s">
        <v>15732</v>
      </c>
      <c r="C1306" t="s">
        <v>227</v>
      </c>
      <c r="D1306" s="20" t="s">
        <v>1000</v>
      </c>
      <c r="E1306" s="26">
        <v>41365</v>
      </c>
    </row>
    <row r="1307" spans="1:20" x14ac:dyDescent="0.25">
      <c r="A1307" s="172"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2"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2"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2" t="s">
        <v>16441</v>
      </c>
      <c r="B1310" t="s">
        <v>16442</v>
      </c>
      <c r="C1310" t="s">
        <v>206</v>
      </c>
      <c r="D1310" s="20" t="s">
        <v>1002</v>
      </c>
      <c r="E1310" s="26">
        <v>41365</v>
      </c>
      <c r="H1310" t="e">
        <v>#DIV/0!</v>
      </c>
      <c r="K1310" t="e">
        <v>#DIV/0!</v>
      </c>
      <c r="M1310" t="e">
        <v>#DIV/0!</v>
      </c>
      <c r="R1310" t="e">
        <v>#DIV/0!</v>
      </c>
    </row>
    <row r="1311" spans="1:20" x14ac:dyDescent="0.25">
      <c r="A1311" s="172" t="s">
        <v>16582</v>
      </c>
      <c r="B1311" t="s">
        <v>16583</v>
      </c>
      <c r="C1311" t="s">
        <v>223</v>
      </c>
      <c r="D1311" s="20" t="s">
        <v>1000</v>
      </c>
      <c r="E1311" s="26">
        <v>41365</v>
      </c>
      <c r="R1311" t="e">
        <v>#DIV/0!</v>
      </c>
    </row>
    <row r="1312" spans="1:20" x14ac:dyDescent="0.25">
      <c r="A1312" s="172" t="s">
        <v>16761</v>
      </c>
      <c r="B1312" t="s">
        <v>16762</v>
      </c>
      <c r="C1312" t="s">
        <v>224</v>
      </c>
      <c r="D1312" s="20" t="s">
        <v>1002</v>
      </c>
      <c r="E1312" s="26">
        <v>41365</v>
      </c>
      <c r="R1312" t="e">
        <v>#DIV/0!</v>
      </c>
    </row>
    <row r="1313" spans="1:20" x14ac:dyDescent="0.25">
      <c r="A1313" s="172" t="s">
        <v>17198</v>
      </c>
      <c r="B1313" t="s">
        <v>17199</v>
      </c>
      <c r="C1313" t="s">
        <v>225</v>
      </c>
      <c r="D1313" s="20" t="s">
        <v>1000</v>
      </c>
      <c r="E1313" s="26">
        <v>41365</v>
      </c>
      <c r="R1313" t="e">
        <v>#DIV/0!</v>
      </c>
    </row>
    <row r="1314" spans="1:20" x14ac:dyDescent="0.25">
      <c r="A1314" s="172" t="s">
        <v>17405</v>
      </c>
      <c r="B1314" t="s">
        <v>17406</v>
      </c>
      <c r="C1314" t="s">
        <v>226</v>
      </c>
      <c r="D1314" s="20" t="s">
        <v>1002</v>
      </c>
      <c r="E1314" s="26">
        <v>41365</v>
      </c>
      <c r="R1314" t="e">
        <v>#DIV/0!</v>
      </c>
    </row>
    <row r="1315" spans="1:20" x14ac:dyDescent="0.25">
      <c r="A1315" s="172" t="s">
        <v>17582</v>
      </c>
      <c r="B1315" t="s">
        <v>17583</v>
      </c>
      <c r="C1315" t="s">
        <v>232</v>
      </c>
      <c r="D1315" s="20" t="s">
        <v>1000</v>
      </c>
      <c r="E1315" s="26">
        <v>41365</v>
      </c>
      <c r="R1315" t="e">
        <v>#DIV/0!</v>
      </c>
      <c r="T1315">
        <v>0.25</v>
      </c>
    </row>
    <row r="1316" spans="1:20" x14ac:dyDescent="0.25">
      <c r="A1316" s="172" t="s">
        <v>17779</v>
      </c>
      <c r="B1316" t="s">
        <v>17780</v>
      </c>
      <c r="C1316" t="s">
        <v>231</v>
      </c>
      <c r="D1316" s="20" t="s">
        <v>1002</v>
      </c>
      <c r="E1316" s="26">
        <v>41365</v>
      </c>
      <c r="R1316" t="e">
        <v>#DIV/0!</v>
      </c>
      <c r="T1316">
        <v>0.25</v>
      </c>
    </row>
    <row r="1317" spans="1:20" x14ac:dyDescent="0.25">
      <c r="A1317" s="172" t="s">
        <v>17956</v>
      </c>
      <c r="B1317" t="s">
        <v>17957</v>
      </c>
      <c r="C1317" t="s">
        <v>317</v>
      </c>
      <c r="D1317" s="20" t="s">
        <v>1000</v>
      </c>
      <c r="E1317" s="26">
        <v>41365</v>
      </c>
      <c r="T1317">
        <v>1.1666666666666667</v>
      </c>
    </row>
    <row r="1318" spans="1:20" x14ac:dyDescent="0.25">
      <c r="A1318" s="172" t="s">
        <v>18135</v>
      </c>
      <c r="B1318" t="s">
        <v>18136</v>
      </c>
      <c r="C1318" t="s">
        <v>316</v>
      </c>
      <c r="D1318" s="20" t="s">
        <v>1002</v>
      </c>
      <c r="E1318" s="26">
        <v>41365</v>
      </c>
      <c r="T1318">
        <v>0.875</v>
      </c>
    </row>
    <row r="1319" spans="1:20" x14ac:dyDescent="0.25">
      <c r="A1319" s="172"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2"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2" t="s">
        <v>18744</v>
      </c>
      <c r="B1321" t="s">
        <v>18745</v>
      </c>
      <c r="C1321" t="s">
        <v>216</v>
      </c>
      <c r="D1321" s="20" t="s">
        <v>1002</v>
      </c>
      <c r="E1321" s="26">
        <v>41365</v>
      </c>
      <c r="H1321" t="e">
        <v>#DIV/0!</v>
      </c>
      <c r="K1321" t="e">
        <v>#DIV/0!</v>
      </c>
      <c r="M1321" t="e">
        <v>#DIV/0!</v>
      </c>
      <c r="R1321" t="e">
        <v>#DIV/0!</v>
      </c>
    </row>
    <row r="1322" spans="1:20" x14ac:dyDescent="0.25">
      <c r="A1322" s="172" t="s">
        <v>18921</v>
      </c>
      <c r="B1322" t="s">
        <v>18922</v>
      </c>
      <c r="C1322" t="s">
        <v>229</v>
      </c>
      <c r="D1322" s="20" t="s">
        <v>1002</v>
      </c>
      <c r="E1322" s="26">
        <v>41365</v>
      </c>
    </row>
    <row r="1323" spans="1:20" x14ac:dyDescent="0.25">
      <c r="A1323" s="172" t="s">
        <v>19098</v>
      </c>
      <c r="B1323" t="s">
        <v>19099</v>
      </c>
      <c r="C1323" s="20" t="s">
        <v>230</v>
      </c>
      <c r="D1323" s="20" t="s">
        <v>1000</v>
      </c>
      <c r="E1323" s="26">
        <v>41365</v>
      </c>
    </row>
    <row r="1324" spans="1:20" x14ac:dyDescent="0.25">
      <c r="A1324" s="172" t="s">
        <v>19277</v>
      </c>
      <c r="B1324" t="s">
        <v>19278</v>
      </c>
      <c r="C1324" s="20" t="s">
        <v>234</v>
      </c>
      <c r="D1324" s="20" t="s">
        <v>1000</v>
      </c>
      <c r="E1324" s="26">
        <v>41365</v>
      </c>
      <c r="R1324" t="e">
        <v>#DIV/0!</v>
      </c>
    </row>
    <row r="1325" spans="1:20" x14ac:dyDescent="0.25">
      <c r="A1325" s="172" t="s">
        <v>19456</v>
      </c>
      <c r="B1325" t="s">
        <v>19457</v>
      </c>
      <c r="C1325" t="s">
        <v>233</v>
      </c>
      <c r="D1325" s="20" t="s">
        <v>1002</v>
      </c>
      <c r="E1325" s="26">
        <v>41365</v>
      </c>
      <c r="R1325" t="e">
        <v>#DIV/0!</v>
      </c>
    </row>
    <row r="1326" spans="1:20" x14ac:dyDescent="0.25">
      <c r="A1326" s="172"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2"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2"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2" t="s">
        <v>20364</v>
      </c>
      <c r="B1329" t="s">
        <v>20365</v>
      </c>
      <c r="C1329" t="s">
        <v>211</v>
      </c>
      <c r="D1329" s="20" t="s">
        <v>1002</v>
      </c>
      <c r="E1329" s="26">
        <v>41365</v>
      </c>
      <c r="H1329" t="e">
        <v>#DIV/0!</v>
      </c>
      <c r="K1329" t="e">
        <v>#DIV/0!</v>
      </c>
      <c r="M1329" t="e">
        <v>#DIV/0!</v>
      </c>
      <c r="N1329">
        <v>0</v>
      </c>
      <c r="R1329" t="e">
        <v>#DIV/0!</v>
      </c>
      <c r="T1329">
        <v>0.8125</v>
      </c>
    </row>
    <row r="1330" spans="1:20" x14ac:dyDescent="0.25">
      <c r="A1330" s="172"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2" t="s">
        <v>20720</v>
      </c>
      <c r="B1331" t="s">
        <v>20721</v>
      </c>
      <c r="C1331" t="s">
        <v>894</v>
      </c>
      <c r="D1331" s="20" t="s">
        <v>1002</v>
      </c>
      <c r="E1331" s="26">
        <v>41365</v>
      </c>
      <c r="T1331">
        <v>0.86599999999999999</v>
      </c>
    </row>
    <row r="1332" spans="1:20" x14ac:dyDescent="0.25">
      <c r="A1332" s="172"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2"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2" t="s">
        <v>21217</v>
      </c>
      <c r="B1334" t="s">
        <v>21218</v>
      </c>
      <c r="C1334" s="20" t="s">
        <v>213</v>
      </c>
      <c r="D1334" s="20" t="s">
        <v>1002</v>
      </c>
      <c r="E1334" s="26">
        <v>41365</v>
      </c>
    </row>
    <row r="1335" spans="1:20" x14ac:dyDescent="0.25">
      <c r="A1335" s="172" t="s">
        <v>21394</v>
      </c>
      <c r="B1335" t="s">
        <v>21395</v>
      </c>
      <c r="C1335" t="s">
        <v>8154</v>
      </c>
      <c r="D1335" s="20" t="s">
        <v>1002</v>
      </c>
      <c r="E1335" s="26">
        <v>41365</v>
      </c>
    </row>
    <row r="1336" spans="1:20" x14ac:dyDescent="0.25">
      <c r="A1336" s="172"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2" t="s">
        <v>21668</v>
      </c>
      <c r="B1337" t="s">
        <v>21669</v>
      </c>
      <c r="C1337" t="s">
        <v>217</v>
      </c>
      <c r="D1337" s="20" t="s">
        <v>1000</v>
      </c>
      <c r="E1337" s="26">
        <v>41365</v>
      </c>
      <c r="F1337">
        <v>0</v>
      </c>
      <c r="G1337">
        <v>0</v>
      </c>
      <c r="I1337">
        <v>0</v>
      </c>
      <c r="L1337">
        <v>0</v>
      </c>
      <c r="N1337">
        <v>5</v>
      </c>
      <c r="S1337">
        <v>0</v>
      </c>
      <c r="T1337">
        <v>0</v>
      </c>
    </row>
    <row r="1338" spans="1:20" x14ac:dyDescent="0.25">
      <c r="A1338" s="172" t="s">
        <v>21847</v>
      </c>
      <c r="B1338" t="s">
        <v>21848</v>
      </c>
      <c r="C1338" t="s">
        <v>895</v>
      </c>
      <c r="D1338" s="20" t="s">
        <v>1002</v>
      </c>
      <c r="E1338" s="26">
        <v>41365</v>
      </c>
      <c r="T1338">
        <v>0.96250000000000013</v>
      </c>
    </row>
    <row r="1339" spans="1:20" x14ac:dyDescent="0.25">
      <c r="A1339" s="172" t="s">
        <v>21912</v>
      </c>
      <c r="B1339" t="s">
        <v>21913</v>
      </c>
      <c r="C1339" t="s">
        <v>218</v>
      </c>
      <c r="D1339" s="20" t="s">
        <v>1002</v>
      </c>
      <c r="E1339" s="26">
        <v>41365</v>
      </c>
      <c r="N1339">
        <v>5</v>
      </c>
      <c r="P1339">
        <v>0</v>
      </c>
      <c r="Q1339">
        <v>0</v>
      </c>
      <c r="S1339">
        <v>0</v>
      </c>
      <c r="T1339">
        <v>0.83425000000000005</v>
      </c>
    </row>
    <row r="1340" spans="1:20" x14ac:dyDescent="0.25">
      <c r="A1340" s="172" t="s">
        <v>22089</v>
      </c>
      <c r="B1340" t="s">
        <v>22090</v>
      </c>
      <c r="C1340" t="s">
        <v>219</v>
      </c>
      <c r="D1340" s="20" t="s">
        <v>1002</v>
      </c>
      <c r="E1340" s="26">
        <v>41365</v>
      </c>
      <c r="T1340">
        <v>0.91700000000000004</v>
      </c>
    </row>
    <row r="1341" spans="1:20" x14ac:dyDescent="0.25">
      <c r="A1341" s="172" t="s">
        <v>11509</v>
      </c>
      <c r="B1341" t="s">
        <v>11510</v>
      </c>
      <c r="C1341" t="s">
        <v>198</v>
      </c>
      <c r="D1341" s="20" t="s">
        <v>1002</v>
      </c>
      <c r="E1341" s="26">
        <v>41395</v>
      </c>
      <c r="T1341">
        <v>0</v>
      </c>
    </row>
    <row r="1342" spans="1:20" x14ac:dyDescent="0.25">
      <c r="A1342" s="172" t="s">
        <v>13187</v>
      </c>
      <c r="B1342" t="s">
        <v>13099</v>
      </c>
      <c r="C1342" t="s">
        <v>1051</v>
      </c>
      <c r="D1342" s="20" t="s">
        <v>1002</v>
      </c>
      <c r="E1342" s="26">
        <v>41395</v>
      </c>
      <c r="T1342">
        <v>0.52335164835164838</v>
      </c>
    </row>
    <row r="1343" spans="1:20" x14ac:dyDescent="0.25">
      <c r="A1343" s="172"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2"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2"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2"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2"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2"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2"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2"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2"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2"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2"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2"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2" t="s">
        <v>12485</v>
      </c>
      <c r="B1355" t="s">
        <v>12486</v>
      </c>
      <c r="C1355" t="s">
        <v>202</v>
      </c>
      <c r="D1355" s="20" t="s">
        <v>1000</v>
      </c>
      <c r="E1355" s="26">
        <v>41395</v>
      </c>
      <c r="H1355" t="e">
        <v>#DIV/0!</v>
      </c>
      <c r="K1355" t="e">
        <v>#DIV/0!</v>
      </c>
      <c r="M1355" t="e">
        <v>#DIV/0!</v>
      </c>
      <c r="R1355" t="e">
        <v>#DIV/0!</v>
      </c>
    </row>
    <row r="1356" spans="1:20" x14ac:dyDescent="0.25">
      <c r="A1356" s="172" t="s">
        <v>11022</v>
      </c>
      <c r="B1356" t="s">
        <v>11023</v>
      </c>
      <c r="C1356" t="s">
        <v>228</v>
      </c>
      <c r="D1356" s="20" t="s">
        <v>1000</v>
      </c>
      <c r="E1356" s="26">
        <v>41395</v>
      </c>
    </row>
    <row r="1357" spans="1:20" x14ac:dyDescent="0.25">
      <c r="A1357" s="172" t="s">
        <v>10847</v>
      </c>
      <c r="B1357" t="s">
        <v>10848</v>
      </c>
      <c r="C1357" t="s">
        <v>227</v>
      </c>
      <c r="D1357" s="20" t="s">
        <v>1002</v>
      </c>
      <c r="E1357" s="26">
        <v>41395</v>
      </c>
    </row>
    <row r="1358" spans="1:20" x14ac:dyDescent="0.25">
      <c r="A1358" s="172"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2"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2"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2" t="s">
        <v>10256</v>
      </c>
      <c r="B1361" t="s">
        <v>10257</v>
      </c>
      <c r="C1361" t="s">
        <v>206</v>
      </c>
      <c r="D1361" s="20" t="s">
        <v>1000</v>
      </c>
      <c r="E1361" s="26">
        <v>41395</v>
      </c>
      <c r="H1361" t="e">
        <v>#DIV/0!</v>
      </c>
      <c r="K1361" t="e">
        <v>#DIV/0!</v>
      </c>
      <c r="M1361" t="e">
        <v>#DIV/0!</v>
      </c>
      <c r="R1361" t="e">
        <v>#DIV/0!</v>
      </c>
      <c r="T1361">
        <v>0.5</v>
      </c>
    </row>
    <row r="1362" spans="1:20" x14ac:dyDescent="0.25">
      <c r="A1362" s="172" t="s">
        <v>9825</v>
      </c>
      <c r="B1362" t="s">
        <v>9826</v>
      </c>
      <c r="C1362" t="s">
        <v>223</v>
      </c>
      <c r="D1362" s="20" t="s">
        <v>1002</v>
      </c>
      <c r="E1362" s="26">
        <v>41395</v>
      </c>
      <c r="R1362" t="e">
        <v>#DIV/0!</v>
      </c>
    </row>
    <row r="1363" spans="1:20" x14ac:dyDescent="0.25">
      <c r="A1363" s="172" t="s">
        <v>9650</v>
      </c>
      <c r="B1363" t="s">
        <v>9651</v>
      </c>
      <c r="C1363" t="s">
        <v>224</v>
      </c>
      <c r="D1363" s="20" t="s">
        <v>1000</v>
      </c>
      <c r="E1363" s="26">
        <v>41395</v>
      </c>
      <c r="R1363" t="e">
        <v>#DIV/0!</v>
      </c>
    </row>
    <row r="1364" spans="1:20" x14ac:dyDescent="0.25">
      <c r="A1364" s="172" t="s">
        <v>9259</v>
      </c>
      <c r="B1364" t="s">
        <v>9260</v>
      </c>
      <c r="C1364" t="s">
        <v>211</v>
      </c>
      <c r="D1364" s="20" t="s">
        <v>1000</v>
      </c>
      <c r="E1364" s="26">
        <v>41395</v>
      </c>
      <c r="H1364" t="e">
        <v>#DIV/0!</v>
      </c>
      <c r="K1364" t="e">
        <v>#DIV/0!</v>
      </c>
      <c r="M1364" t="e">
        <v>#DIV/0!</v>
      </c>
      <c r="N1364">
        <v>0</v>
      </c>
      <c r="R1364" t="e">
        <v>#DIV/0!</v>
      </c>
    </row>
    <row r="1365" spans="1:20" x14ac:dyDescent="0.25">
      <c r="A1365" s="172"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2" t="s">
        <v>9019</v>
      </c>
      <c r="B1366" t="s">
        <v>9020</v>
      </c>
      <c r="C1366" t="s">
        <v>894</v>
      </c>
      <c r="D1366" s="20" t="s">
        <v>1000</v>
      </c>
      <c r="E1366" s="26">
        <v>41395</v>
      </c>
    </row>
    <row r="1367" spans="1:20" x14ac:dyDescent="0.25">
      <c r="A1367" s="172"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2"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2" t="s">
        <v>8420</v>
      </c>
      <c r="B1369" t="s">
        <v>8421</v>
      </c>
      <c r="C1369" t="s">
        <v>213</v>
      </c>
      <c r="D1369" s="20" t="s">
        <v>1000</v>
      </c>
      <c r="E1369" s="26">
        <v>41395</v>
      </c>
    </row>
    <row r="1370" spans="1:20" x14ac:dyDescent="0.25">
      <c r="A1370" s="172"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2" t="s">
        <v>8180</v>
      </c>
      <c r="B1371" t="s">
        <v>8181</v>
      </c>
      <c r="C1371" t="s">
        <v>8154</v>
      </c>
      <c r="D1371" s="20" t="s">
        <v>1000</v>
      </c>
      <c r="E1371" s="26">
        <v>41395</v>
      </c>
      <c r="T1371">
        <v>0.38461538461538464</v>
      </c>
    </row>
    <row r="1372" spans="1:20" x14ac:dyDescent="0.25">
      <c r="A1372" s="172" t="s">
        <v>7944</v>
      </c>
      <c r="B1372" t="s">
        <v>7945</v>
      </c>
      <c r="C1372" t="s">
        <v>225</v>
      </c>
      <c r="D1372" s="20" t="s">
        <v>1002</v>
      </c>
      <c r="E1372" s="26">
        <v>41395</v>
      </c>
      <c r="R1372" t="e">
        <v>#DIV/0!</v>
      </c>
      <c r="T1372">
        <v>0.38461538461538464</v>
      </c>
    </row>
    <row r="1373" spans="1:20" x14ac:dyDescent="0.25">
      <c r="A1373" s="172" t="s">
        <v>7743</v>
      </c>
      <c r="B1373" t="s">
        <v>7744</v>
      </c>
      <c r="C1373" t="s">
        <v>226</v>
      </c>
      <c r="D1373" s="20" t="s">
        <v>1000</v>
      </c>
      <c r="E1373" s="26">
        <v>41395</v>
      </c>
      <c r="R1373" t="e">
        <v>#DIV/0!</v>
      </c>
      <c r="T1373">
        <v>1.1666666666666667</v>
      </c>
    </row>
    <row r="1374" spans="1:20" x14ac:dyDescent="0.25">
      <c r="A1374" s="172" t="s">
        <v>7556</v>
      </c>
      <c r="B1374" t="s">
        <v>7557</v>
      </c>
      <c r="C1374" t="s">
        <v>901</v>
      </c>
      <c r="D1374" s="20" t="s">
        <v>1000</v>
      </c>
      <c r="E1374" s="26">
        <v>41395</v>
      </c>
      <c r="I1374">
        <v>9</v>
      </c>
      <c r="N1374">
        <v>4</v>
      </c>
      <c r="P1374">
        <v>0</v>
      </c>
      <c r="Q1374">
        <v>2</v>
      </c>
      <c r="R1374">
        <v>0</v>
      </c>
      <c r="S1374">
        <v>5</v>
      </c>
      <c r="T1374">
        <v>0.875</v>
      </c>
    </row>
    <row r="1375" spans="1:20" x14ac:dyDescent="0.25">
      <c r="A1375" s="172" t="s">
        <v>7209</v>
      </c>
      <c r="B1375" t="s">
        <v>7210</v>
      </c>
      <c r="C1375" t="s">
        <v>1052</v>
      </c>
      <c r="D1375" s="20" t="s">
        <v>1000</v>
      </c>
      <c r="E1375" s="26">
        <v>41395</v>
      </c>
      <c r="I1375">
        <v>9</v>
      </c>
      <c r="N1375">
        <v>4</v>
      </c>
      <c r="P1375">
        <v>0</v>
      </c>
      <c r="Q1375">
        <v>2</v>
      </c>
      <c r="R1375">
        <v>0</v>
      </c>
      <c r="S1375">
        <v>5</v>
      </c>
    </row>
    <row r="1376" spans="1:20" x14ac:dyDescent="0.25">
      <c r="A1376" s="172" t="s">
        <v>7004</v>
      </c>
      <c r="B1376" t="s">
        <v>7005</v>
      </c>
      <c r="C1376" s="20" t="s">
        <v>232</v>
      </c>
      <c r="D1376" s="20" t="s">
        <v>1002</v>
      </c>
      <c r="E1376" s="26">
        <v>41395</v>
      </c>
      <c r="R1376" t="e">
        <v>#DIV/0!</v>
      </c>
      <c r="T1376">
        <v>0</v>
      </c>
    </row>
    <row r="1377" spans="1:20" x14ac:dyDescent="0.25">
      <c r="A1377" s="172" t="s">
        <v>6813</v>
      </c>
      <c r="B1377" t="s">
        <v>6814</v>
      </c>
      <c r="C1377" t="s">
        <v>231</v>
      </c>
      <c r="D1377" s="20" t="s">
        <v>1000</v>
      </c>
      <c r="E1377" s="26">
        <v>41395</v>
      </c>
      <c r="R1377" t="e">
        <v>#DIV/0!</v>
      </c>
    </row>
    <row r="1378" spans="1:20" x14ac:dyDescent="0.25">
      <c r="A1378" s="172" t="s">
        <v>6638</v>
      </c>
      <c r="B1378" t="s">
        <v>6639</v>
      </c>
      <c r="C1378" t="s">
        <v>317</v>
      </c>
      <c r="D1378" s="20" t="s">
        <v>1002</v>
      </c>
      <c r="E1378" s="26">
        <v>41395</v>
      </c>
    </row>
    <row r="1379" spans="1:20" x14ac:dyDescent="0.25">
      <c r="A1379" s="172" t="s">
        <v>6463</v>
      </c>
      <c r="B1379" t="s">
        <v>6464</v>
      </c>
      <c r="C1379" s="20" t="s">
        <v>316</v>
      </c>
      <c r="D1379" s="20" t="s">
        <v>1000</v>
      </c>
      <c r="E1379" s="26">
        <v>41395</v>
      </c>
    </row>
    <row r="1380" spans="1:20" x14ac:dyDescent="0.25">
      <c r="A1380" s="172"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2"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2" t="s">
        <v>5864</v>
      </c>
      <c r="B1382" t="s">
        <v>5865</v>
      </c>
      <c r="C1382" t="s">
        <v>216</v>
      </c>
      <c r="D1382" s="20" t="s">
        <v>1000</v>
      </c>
      <c r="E1382" s="26">
        <v>41395</v>
      </c>
      <c r="H1382" t="e">
        <v>#DIV/0!</v>
      </c>
      <c r="K1382" t="e">
        <v>#DIV/0!</v>
      </c>
      <c r="M1382" t="e">
        <v>#DIV/0!</v>
      </c>
      <c r="R1382" t="e">
        <v>#DIV/0!</v>
      </c>
    </row>
    <row r="1383" spans="1:20" x14ac:dyDescent="0.25">
      <c r="A1383" s="172"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2" t="s">
        <v>5620</v>
      </c>
      <c r="B1384" t="s">
        <v>5621</v>
      </c>
      <c r="C1384" t="s">
        <v>1047</v>
      </c>
      <c r="D1384" s="20" t="s">
        <v>1000</v>
      </c>
      <c r="E1384" s="26">
        <v>41395</v>
      </c>
    </row>
    <row r="1385" spans="1:20" x14ac:dyDescent="0.25">
      <c r="A1385" s="172" t="s">
        <v>5201</v>
      </c>
      <c r="B1385" t="s">
        <v>5202</v>
      </c>
      <c r="C1385" t="s">
        <v>1053</v>
      </c>
      <c r="D1385" s="20" t="s">
        <v>1000</v>
      </c>
      <c r="E1385" s="26">
        <v>41395</v>
      </c>
      <c r="I1385">
        <v>6</v>
      </c>
      <c r="P1385">
        <v>1</v>
      </c>
      <c r="Q1385">
        <v>2</v>
      </c>
      <c r="R1385">
        <v>0.5</v>
      </c>
    </row>
    <row r="1386" spans="1:20" x14ac:dyDescent="0.25">
      <c r="A1386" s="172" t="s">
        <v>4996</v>
      </c>
      <c r="B1386" t="s">
        <v>4997</v>
      </c>
      <c r="C1386" t="s">
        <v>229</v>
      </c>
      <c r="D1386" s="20" t="s">
        <v>1000</v>
      </c>
      <c r="E1386" s="26">
        <v>41395</v>
      </c>
    </row>
    <row r="1387" spans="1:20" x14ac:dyDescent="0.25">
      <c r="A1387" s="172" t="s">
        <v>4821</v>
      </c>
      <c r="B1387" t="s">
        <v>4822</v>
      </c>
      <c r="C1387" t="s">
        <v>230</v>
      </c>
      <c r="D1387" s="20" t="s">
        <v>1002</v>
      </c>
      <c r="E1387" s="26">
        <v>41395</v>
      </c>
      <c r="T1387">
        <v>0.85334615384615398</v>
      </c>
    </row>
    <row r="1388" spans="1:20" x14ac:dyDescent="0.25">
      <c r="A1388" s="172" t="s">
        <v>4646</v>
      </c>
      <c r="B1388" t="s">
        <v>4647</v>
      </c>
      <c r="C1388" s="20" t="s">
        <v>234</v>
      </c>
      <c r="D1388" s="20" t="s">
        <v>1002</v>
      </c>
      <c r="E1388" s="26">
        <v>41395</v>
      </c>
      <c r="R1388" t="e">
        <v>#DIV/0!</v>
      </c>
      <c r="T1388">
        <v>0.83425000000000005</v>
      </c>
    </row>
    <row r="1389" spans="1:20" x14ac:dyDescent="0.25">
      <c r="A1389" s="172" t="s">
        <v>4471</v>
      </c>
      <c r="B1389" t="s">
        <v>4472</v>
      </c>
      <c r="C1389" s="20" t="s">
        <v>233</v>
      </c>
      <c r="D1389" s="20" t="s">
        <v>1000</v>
      </c>
      <c r="E1389" s="26">
        <v>41395</v>
      </c>
      <c r="R1389" t="e">
        <v>#DIV/0!</v>
      </c>
      <c r="T1389">
        <v>0.91700000000000004</v>
      </c>
    </row>
    <row r="1390" spans="1:20" x14ac:dyDescent="0.25">
      <c r="A1390" s="172" t="s">
        <v>4296</v>
      </c>
      <c r="B1390" t="s">
        <v>4297</v>
      </c>
      <c r="C1390" s="20" t="s">
        <v>217</v>
      </c>
      <c r="D1390" s="20" t="s">
        <v>1002</v>
      </c>
      <c r="E1390" s="26">
        <v>41395</v>
      </c>
      <c r="F1390">
        <v>0</v>
      </c>
      <c r="G1390">
        <v>0</v>
      </c>
      <c r="I1390">
        <v>0</v>
      </c>
      <c r="L1390">
        <v>0</v>
      </c>
      <c r="N1390">
        <v>5</v>
      </c>
      <c r="S1390">
        <v>2</v>
      </c>
      <c r="T1390">
        <v>1</v>
      </c>
    </row>
    <row r="1391" spans="1:20" x14ac:dyDescent="0.25">
      <c r="A1391" s="172" t="s">
        <v>4231</v>
      </c>
      <c r="B1391" t="s">
        <v>4232</v>
      </c>
      <c r="C1391" t="s">
        <v>895</v>
      </c>
      <c r="D1391" s="20" t="s">
        <v>1000</v>
      </c>
      <c r="E1391" s="26">
        <v>41395</v>
      </c>
      <c r="T1391">
        <v>1</v>
      </c>
    </row>
    <row r="1392" spans="1:20" x14ac:dyDescent="0.25">
      <c r="A1392" s="172" t="s">
        <v>4056</v>
      </c>
      <c r="B1392" t="s">
        <v>4057</v>
      </c>
      <c r="C1392" t="s">
        <v>218</v>
      </c>
      <c r="D1392" s="20" t="s">
        <v>1000</v>
      </c>
      <c r="E1392" s="26">
        <v>41395</v>
      </c>
      <c r="N1392">
        <v>5</v>
      </c>
      <c r="P1392">
        <v>0</v>
      </c>
      <c r="Q1392">
        <v>0</v>
      </c>
      <c r="S1392">
        <v>2</v>
      </c>
      <c r="T1392">
        <v>0</v>
      </c>
    </row>
    <row r="1393" spans="1:20" x14ac:dyDescent="0.25">
      <c r="A1393" s="172" t="s">
        <v>3881</v>
      </c>
      <c r="B1393" t="s">
        <v>3882</v>
      </c>
      <c r="C1393" t="s">
        <v>219</v>
      </c>
      <c r="D1393" s="20" t="s">
        <v>1000</v>
      </c>
      <c r="E1393" s="26">
        <v>41395</v>
      </c>
      <c r="T1393">
        <v>1</v>
      </c>
    </row>
    <row r="1394" spans="1:20" x14ac:dyDescent="0.25">
      <c r="A1394" s="172"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2"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2"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2" t="s">
        <v>11998</v>
      </c>
      <c r="B1397" t="s">
        <v>11999</v>
      </c>
      <c r="C1397" t="s">
        <v>1051</v>
      </c>
      <c r="D1397" s="20" t="s">
        <v>1000</v>
      </c>
      <c r="E1397" s="26">
        <v>41395</v>
      </c>
      <c r="T1397">
        <v>0</v>
      </c>
    </row>
    <row r="1398" spans="1:20" x14ac:dyDescent="0.25">
      <c r="A1398" s="172"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2"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2"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2"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2"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2"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2"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2"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2"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2" t="s">
        <v>15029</v>
      </c>
      <c r="B1407" t="s">
        <v>15030</v>
      </c>
      <c r="C1407" t="s">
        <v>202</v>
      </c>
      <c r="D1407" s="20" t="s">
        <v>1002</v>
      </c>
      <c r="E1407" s="26">
        <v>41395</v>
      </c>
      <c r="H1407" t="e">
        <v>#DIV/0!</v>
      </c>
      <c r="K1407" t="e">
        <v>#DIV/0!</v>
      </c>
      <c r="M1407" t="e">
        <v>#DIV/0!</v>
      </c>
      <c r="R1407" t="e">
        <v>#DIV/0!</v>
      </c>
      <c r="T1407">
        <v>1.1181159420289855</v>
      </c>
    </row>
    <row r="1408" spans="1:20" x14ac:dyDescent="0.25">
      <c r="A1408" s="172" t="s">
        <v>15572</v>
      </c>
      <c r="B1408" t="s">
        <v>15573</v>
      </c>
      <c r="C1408" t="s">
        <v>228</v>
      </c>
      <c r="D1408" s="20" t="s">
        <v>1002</v>
      </c>
      <c r="E1408" s="26">
        <v>41395</v>
      </c>
      <c r="T1408">
        <v>1.0249999999999999</v>
      </c>
    </row>
    <row r="1409" spans="1:20" x14ac:dyDescent="0.25">
      <c r="A1409" s="172" t="s">
        <v>15733</v>
      </c>
      <c r="B1409" t="s">
        <v>15734</v>
      </c>
      <c r="C1409" s="20" t="s">
        <v>227</v>
      </c>
      <c r="D1409" s="20" t="s">
        <v>1000</v>
      </c>
      <c r="E1409" s="26">
        <v>41395</v>
      </c>
      <c r="T1409">
        <v>0.86956521739130432</v>
      </c>
    </row>
    <row r="1410" spans="1:20" x14ac:dyDescent="0.25">
      <c r="A1410" s="172"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2"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2"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2" t="s">
        <v>16443</v>
      </c>
      <c r="B1413" t="s">
        <v>16444</v>
      </c>
      <c r="C1413" t="s">
        <v>206</v>
      </c>
      <c r="D1413" s="20" t="s">
        <v>1002</v>
      </c>
      <c r="E1413" s="26">
        <v>41395</v>
      </c>
      <c r="H1413" t="e">
        <v>#DIV/0!</v>
      </c>
      <c r="K1413" t="e">
        <v>#DIV/0!</v>
      </c>
      <c r="M1413" t="e">
        <v>#DIV/0!</v>
      </c>
      <c r="R1413" t="e">
        <v>#DIV/0!</v>
      </c>
    </row>
    <row r="1414" spans="1:20" x14ac:dyDescent="0.25">
      <c r="A1414" s="172" t="s">
        <v>16584</v>
      </c>
      <c r="B1414" t="s">
        <v>16585</v>
      </c>
      <c r="C1414" t="s">
        <v>223</v>
      </c>
      <c r="D1414" s="20" t="s">
        <v>1000</v>
      </c>
      <c r="E1414" s="26">
        <v>41395</v>
      </c>
      <c r="R1414" t="e">
        <v>#DIV/0!</v>
      </c>
      <c r="T1414">
        <v>1.2777777777777779</v>
      </c>
    </row>
    <row r="1415" spans="1:20" x14ac:dyDescent="0.25">
      <c r="A1415" s="172" t="s">
        <v>16763</v>
      </c>
      <c r="B1415" t="s">
        <v>16764</v>
      </c>
      <c r="C1415" t="s">
        <v>224</v>
      </c>
      <c r="D1415" s="20" t="s">
        <v>1002</v>
      </c>
      <c r="E1415" s="26">
        <v>41395</v>
      </c>
      <c r="R1415" t="e">
        <v>#DIV/0!</v>
      </c>
    </row>
    <row r="1416" spans="1:20" x14ac:dyDescent="0.25">
      <c r="A1416" s="172" t="s">
        <v>17200</v>
      </c>
      <c r="B1416" t="s">
        <v>17201</v>
      </c>
      <c r="C1416" t="s">
        <v>225</v>
      </c>
      <c r="D1416" s="20" t="s">
        <v>1000</v>
      </c>
      <c r="E1416" s="26">
        <v>41395</v>
      </c>
      <c r="R1416" t="e">
        <v>#DIV/0!</v>
      </c>
      <c r="T1416">
        <v>1.25</v>
      </c>
    </row>
    <row r="1417" spans="1:20" x14ac:dyDescent="0.25">
      <c r="A1417" s="172" t="s">
        <v>17407</v>
      </c>
      <c r="B1417" t="s">
        <v>17408</v>
      </c>
      <c r="C1417" t="s">
        <v>226</v>
      </c>
      <c r="D1417" s="20" t="s">
        <v>1002</v>
      </c>
      <c r="E1417" s="26">
        <v>41395</v>
      </c>
      <c r="R1417" t="e">
        <v>#DIV/0!</v>
      </c>
      <c r="T1417">
        <v>0.5</v>
      </c>
    </row>
    <row r="1418" spans="1:20" x14ac:dyDescent="0.25">
      <c r="A1418" s="172" t="s">
        <v>17584</v>
      </c>
      <c r="B1418" t="s">
        <v>17585</v>
      </c>
      <c r="C1418" t="s">
        <v>232</v>
      </c>
      <c r="D1418" s="20" t="s">
        <v>1000</v>
      </c>
      <c r="E1418" s="26">
        <v>41395</v>
      </c>
      <c r="R1418" t="e">
        <v>#DIV/0!</v>
      </c>
    </row>
    <row r="1419" spans="1:20" x14ac:dyDescent="0.25">
      <c r="A1419" s="172" t="s">
        <v>17781</v>
      </c>
      <c r="B1419" t="s">
        <v>17782</v>
      </c>
      <c r="C1419" t="s">
        <v>231</v>
      </c>
      <c r="D1419" s="20" t="s">
        <v>1002</v>
      </c>
      <c r="E1419" s="26">
        <v>41395</v>
      </c>
      <c r="R1419" t="e">
        <v>#DIV/0!</v>
      </c>
    </row>
    <row r="1420" spans="1:20" x14ac:dyDescent="0.25">
      <c r="A1420" s="172" t="s">
        <v>17958</v>
      </c>
      <c r="B1420" t="s">
        <v>17959</v>
      </c>
      <c r="C1420" t="s">
        <v>317</v>
      </c>
      <c r="D1420" s="20" t="s">
        <v>1000</v>
      </c>
      <c r="E1420" s="26">
        <v>41395</v>
      </c>
    </row>
    <row r="1421" spans="1:20" x14ac:dyDescent="0.25">
      <c r="A1421" s="172" t="s">
        <v>18137</v>
      </c>
      <c r="B1421" t="s">
        <v>18138</v>
      </c>
      <c r="C1421" t="s">
        <v>316</v>
      </c>
      <c r="D1421" s="20" t="s">
        <v>1002</v>
      </c>
      <c r="E1421" s="26">
        <v>41395</v>
      </c>
    </row>
    <row r="1422" spans="1:20" x14ac:dyDescent="0.25">
      <c r="A1422" s="172"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2"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2" t="s">
        <v>18746</v>
      </c>
      <c r="B1424" t="s">
        <v>18747</v>
      </c>
      <c r="C1424" t="s">
        <v>216</v>
      </c>
      <c r="D1424" s="20" t="s">
        <v>1002</v>
      </c>
      <c r="E1424" s="26">
        <v>41395</v>
      </c>
      <c r="H1424" t="e">
        <v>#DIV/0!</v>
      </c>
      <c r="K1424" t="e">
        <v>#DIV/0!</v>
      </c>
      <c r="M1424" t="e">
        <v>#DIV/0!</v>
      </c>
      <c r="R1424" t="e">
        <v>#DIV/0!</v>
      </c>
    </row>
    <row r="1425" spans="1:20" x14ac:dyDescent="0.25">
      <c r="A1425" s="172" t="s">
        <v>18923</v>
      </c>
      <c r="B1425" t="s">
        <v>18924</v>
      </c>
      <c r="C1425" t="s">
        <v>229</v>
      </c>
      <c r="D1425" s="20" t="s">
        <v>1002</v>
      </c>
      <c r="E1425" s="26">
        <v>41395</v>
      </c>
    </row>
    <row r="1426" spans="1:20" x14ac:dyDescent="0.25">
      <c r="A1426" s="172" t="s">
        <v>19100</v>
      </c>
      <c r="B1426" t="s">
        <v>19101</v>
      </c>
      <c r="C1426" t="s">
        <v>230</v>
      </c>
      <c r="D1426" s="20" t="s">
        <v>1000</v>
      </c>
      <c r="E1426" s="26">
        <v>41395</v>
      </c>
    </row>
    <row r="1427" spans="1:20" x14ac:dyDescent="0.25">
      <c r="A1427" s="172" t="s">
        <v>19279</v>
      </c>
      <c r="B1427" t="s">
        <v>19280</v>
      </c>
      <c r="C1427" t="s">
        <v>234</v>
      </c>
      <c r="D1427" s="20" t="s">
        <v>1000</v>
      </c>
      <c r="E1427" s="26">
        <v>41395</v>
      </c>
      <c r="R1427" t="e">
        <v>#DIV/0!</v>
      </c>
      <c r="T1427">
        <v>0.4</v>
      </c>
    </row>
    <row r="1428" spans="1:20" x14ac:dyDescent="0.25">
      <c r="A1428" s="172" t="s">
        <v>19458</v>
      </c>
      <c r="B1428" t="s">
        <v>19459</v>
      </c>
      <c r="C1428" t="s">
        <v>233</v>
      </c>
      <c r="D1428" s="20" t="s">
        <v>1002</v>
      </c>
      <c r="E1428" s="26">
        <v>41395</v>
      </c>
      <c r="R1428" t="e">
        <v>#DIV/0!</v>
      </c>
      <c r="T1428">
        <v>0.4</v>
      </c>
    </row>
    <row r="1429" spans="1:20" x14ac:dyDescent="0.25">
      <c r="A1429" s="172"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2"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2"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2"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2"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2" t="s">
        <v>20722</v>
      </c>
      <c r="B1434" t="s">
        <v>20723</v>
      </c>
      <c r="C1434" t="s">
        <v>894</v>
      </c>
      <c r="D1434" s="20" t="s">
        <v>1002</v>
      </c>
      <c r="E1434" s="26">
        <v>41395</v>
      </c>
    </row>
    <row r="1435" spans="1:20" x14ac:dyDescent="0.25">
      <c r="A1435" s="172"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2"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2" t="s">
        <v>21219</v>
      </c>
      <c r="B1437" t="s">
        <v>21220</v>
      </c>
      <c r="C1437" t="s">
        <v>213</v>
      </c>
      <c r="D1437" s="20" t="s">
        <v>1002</v>
      </c>
      <c r="E1437" s="26">
        <v>41395</v>
      </c>
    </row>
    <row r="1438" spans="1:20" x14ac:dyDescent="0.25">
      <c r="A1438" s="172" t="s">
        <v>21396</v>
      </c>
      <c r="B1438" t="s">
        <v>21397</v>
      </c>
      <c r="C1438" t="s">
        <v>8154</v>
      </c>
      <c r="D1438" s="20" t="s">
        <v>1002</v>
      </c>
      <c r="E1438" s="26">
        <v>41395</v>
      </c>
    </row>
    <row r="1439" spans="1:20" x14ac:dyDescent="0.25">
      <c r="A1439" s="172"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2" t="s">
        <v>21670</v>
      </c>
      <c r="B1440" t="s">
        <v>21671</v>
      </c>
      <c r="C1440" t="s">
        <v>217</v>
      </c>
      <c r="D1440" s="20" t="s">
        <v>1000</v>
      </c>
      <c r="E1440" s="26">
        <v>41395</v>
      </c>
      <c r="F1440">
        <v>0</v>
      </c>
      <c r="G1440">
        <v>0</v>
      </c>
      <c r="I1440">
        <v>0</v>
      </c>
      <c r="L1440">
        <v>0</v>
      </c>
      <c r="N1440">
        <v>5</v>
      </c>
      <c r="S1440">
        <v>2</v>
      </c>
    </row>
    <row r="1441" spans="1:20" x14ac:dyDescent="0.25">
      <c r="A1441" s="172" t="s">
        <v>21849</v>
      </c>
      <c r="B1441" t="s">
        <v>21850</v>
      </c>
      <c r="C1441" t="s">
        <v>895</v>
      </c>
      <c r="D1441" s="20" t="s">
        <v>1002</v>
      </c>
      <c r="E1441" s="26">
        <v>41395</v>
      </c>
      <c r="T1441">
        <v>1</v>
      </c>
    </row>
    <row r="1442" spans="1:20" x14ac:dyDescent="0.25">
      <c r="A1442" s="172" t="s">
        <v>21914</v>
      </c>
      <c r="B1442" t="s">
        <v>21915</v>
      </c>
      <c r="C1442" t="s">
        <v>218</v>
      </c>
      <c r="D1442" s="20" t="s">
        <v>1002</v>
      </c>
      <c r="E1442" s="26">
        <v>41395</v>
      </c>
      <c r="N1442">
        <v>5</v>
      </c>
      <c r="P1442">
        <v>0</v>
      </c>
      <c r="Q1442">
        <v>0</v>
      </c>
      <c r="S1442">
        <v>2</v>
      </c>
    </row>
    <row r="1443" spans="1:20" x14ac:dyDescent="0.25">
      <c r="A1443" s="172" t="s">
        <v>22091</v>
      </c>
      <c r="B1443" t="s">
        <v>22092</v>
      </c>
      <c r="C1443" t="s">
        <v>219</v>
      </c>
      <c r="D1443" s="20" t="s">
        <v>1002</v>
      </c>
      <c r="E1443" s="26">
        <v>41395</v>
      </c>
      <c r="T1443">
        <v>0.81640000000000001</v>
      </c>
    </row>
    <row r="1444" spans="1:20" x14ac:dyDescent="0.25">
      <c r="A1444" s="172" t="s">
        <v>11513</v>
      </c>
      <c r="B1444" t="s">
        <v>11514</v>
      </c>
      <c r="C1444" s="20" t="s">
        <v>198</v>
      </c>
      <c r="D1444" s="20" t="s">
        <v>1002</v>
      </c>
      <c r="E1444" s="26">
        <v>41426</v>
      </c>
      <c r="P1444">
        <v>2</v>
      </c>
      <c r="Q1444">
        <v>2</v>
      </c>
      <c r="R1444">
        <v>1</v>
      </c>
      <c r="T1444">
        <v>0.83425000000000005</v>
      </c>
    </row>
    <row r="1445" spans="1:20" x14ac:dyDescent="0.25">
      <c r="A1445" s="172" t="s">
        <v>13188</v>
      </c>
      <c r="B1445" t="s">
        <v>13100</v>
      </c>
      <c r="C1445" s="20" t="s">
        <v>1051</v>
      </c>
      <c r="D1445" s="20" t="s">
        <v>1002</v>
      </c>
      <c r="E1445" s="26">
        <v>41426</v>
      </c>
      <c r="P1445">
        <v>2</v>
      </c>
      <c r="Q1445">
        <v>2</v>
      </c>
      <c r="R1445">
        <v>1</v>
      </c>
      <c r="T1445">
        <v>0.745</v>
      </c>
    </row>
    <row r="1446" spans="1:20" x14ac:dyDescent="0.25">
      <c r="A1446" s="172"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2"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2"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2"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2"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2"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2"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2"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2"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2"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2"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2" t="s">
        <v>12202</v>
      </c>
      <c r="B1457" t="s">
        <v>12203</v>
      </c>
      <c r="C1457" t="s">
        <v>200</v>
      </c>
      <c r="D1457" s="20" t="s">
        <v>1000</v>
      </c>
      <c r="E1457" s="26">
        <v>41426</v>
      </c>
      <c r="L1457">
        <v>20</v>
      </c>
      <c r="M1457">
        <v>0</v>
      </c>
      <c r="R1457">
        <v>0</v>
      </c>
      <c r="T1457">
        <v>0.94861111111111107</v>
      </c>
    </row>
    <row r="1458" spans="1:20" x14ac:dyDescent="0.25">
      <c r="A1458" s="172" t="s">
        <v>12487</v>
      </c>
      <c r="B1458" t="s">
        <v>12488</v>
      </c>
      <c r="C1458" t="s">
        <v>202</v>
      </c>
      <c r="D1458" s="20" t="s">
        <v>1000</v>
      </c>
      <c r="E1458" s="26">
        <v>41426</v>
      </c>
      <c r="H1458" t="e">
        <v>#DIV/0!</v>
      </c>
      <c r="K1458" t="e">
        <v>#DIV/0!</v>
      </c>
      <c r="M1458" t="e">
        <v>#DIV/0!</v>
      </c>
      <c r="R1458" t="e">
        <v>#DIV/0!</v>
      </c>
      <c r="T1458">
        <v>0.92500000000000004</v>
      </c>
    </row>
    <row r="1459" spans="1:20" x14ac:dyDescent="0.25">
      <c r="A1459" s="172" t="s">
        <v>11024</v>
      </c>
      <c r="B1459" t="s">
        <v>11025</v>
      </c>
      <c r="C1459" s="20" t="s">
        <v>228</v>
      </c>
      <c r="D1459" s="20" t="s">
        <v>1000</v>
      </c>
      <c r="E1459" s="26">
        <v>41426</v>
      </c>
      <c r="R1459" t="e">
        <v>#DIV/0!</v>
      </c>
      <c r="T1459">
        <v>0.77777777777777779</v>
      </c>
    </row>
    <row r="1460" spans="1:20" x14ac:dyDescent="0.25">
      <c r="A1460" s="172" t="s">
        <v>10849</v>
      </c>
      <c r="B1460" t="s">
        <v>10850</v>
      </c>
      <c r="C1460" t="s">
        <v>227</v>
      </c>
      <c r="D1460" s="20" t="s">
        <v>1002</v>
      </c>
      <c r="E1460" s="26">
        <v>41426</v>
      </c>
      <c r="R1460" t="e">
        <v>#DIV/0!</v>
      </c>
    </row>
    <row r="1461" spans="1:20" x14ac:dyDescent="0.25">
      <c r="A1461" s="172"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2"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2" t="s">
        <v>10323</v>
      </c>
      <c r="B1463" t="s">
        <v>10324</v>
      </c>
      <c r="C1463" t="s">
        <v>204</v>
      </c>
      <c r="D1463" s="20" t="s">
        <v>1000</v>
      </c>
      <c r="E1463" s="26">
        <v>41426</v>
      </c>
      <c r="L1463">
        <v>27.5</v>
      </c>
      <c r="M1463">
        <v>0</v>
      </c>
      <c r="T1463">
        <v>0.74175824175824168</v>
      </c>
    </row>
    <row r="1464" spans="1:20" x14ac:dyDescent="0.25">
      <c r="A1464" s="172" t="s">
        <v>10258</v>
      </c>
      <c r="B1464" t="s">
        <v>10259</v>
      </c>
      <c r="C1464" t="s">
        <v>206</v>
      </c>
      <c r="D1464" s="20" t="s">
        <v>1000</v>
      </c>
      <c r="E1464" s="26">
        <v>41426</v>
      </c>
      <c r="H1464" t="e">
        <v>#DIV/0!</v>
      </c>
      <c r="K1464" t="e">
        <v>#DIV/0!</v>
      </c>
      <c r="M1464" t="e">
        <v>#DIV/0!</v>
      </c>
      <c r="R1464" t="e">
        <v>#DIV/0!</v>
      </c>
      <c r="T1464">
        <v>1.075</v>
      </c>
    </row>
    <row r="1465" spans="1:20" x14ac:dyDescent="0.25">
      <c r="A1465" s="172" t="s">
        <v>9827</v>
      </c>
      <c r="B1465" t="s">
        <v>9828</v>
      </c>
      <c r="C1465" s="20" t="s">
        <v>223</v>
      </c>
      <c r="D1465" s="20" t="s">
        <v>1002</v>
      </c>
      <c r="E1465" s="26">
        <v>41426</v>
      </c>
      <c r="R1465" t="e">
        <v>#DIV/0!</v>
      </c>
      <c r="T1465">
        <v>0.61904761904761907</v>
      </c>
    </row>
    <row r="1466" spans="1:20" x14ac:dyDescent="0.25">
      <c r="A1466" s="172" t="s">
        <v>9652</v>
      </c>
      <c r="B1466" t="s">
        <v>9653</v>
      </c>
      <c r="C1466" t="s">
        <v>224</v>
      </c>
      <c r="D1466" s="20" t="s">
        <v>1000</v>
      </c>
      <c r="E1466" s="26">
        <v>41426</v>
      </c>
      <c r="R1466" t="e">
        <v>#DIV/0!</v>
      </c>
    </row>
    <row r="1467" spans="1:20" x14ac:dyDescent="0.25">
      <c r="A1467" s="172" t="s">
        <v>9261</v>
      </c>
      <c r="B1467" t="s">
        <v>9262</v>
      </c>
      <c r="C1467" t="s">
        <v>211</v>
      </c>
      <c r="D1467" s="20" t="s">
        <v>1000</v>
      </c>
      <c r="E1467" s="26">
        <v>41426</v>
      </c>
      <c r="H1467" t="e">
        <v>#DIV/0!</v>
      </c>
      <c r="K1467" t="e">
        <v>#DIV/0!</v>
      </c>
      <c r="M1467" t="e">
        <v>#DIV/0!</v>
      </c>
      <c r="N1467">
        <v>0</v>
      </c>
      <c r="R1467" t="e">
        <v>#DIV/0!</v>
      </c>
    </row>
    <row r="1468" spans="1:20" x14ac:dyDescent="0.25">
      <c r="A1468" s="172"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2" t="s">
        <v>9021</v>
      </c>
      <c r="B1469" t="s">
        <v>9022</v>
      </c>
      <c r="C1469" t="s">
        <v>894</v>
      </c>
      <c r="D1469" s="20" t="s">
        <v>1000</v>
      </c>
      <c r="E1469" s="26">
        <v>41426</v>
      </c>
    </row>
    <row r="1470" spans="1:20" x14ac:dyDescent="0.25">
      <c r="A1470" s="172"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2"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2" t="s">
        <v>8422</v>
      </c>
      <c r="B1472" t="s">
        <v>8423</v>
      </c>
      <c r="C1472" t="s">
        <v>213</v>
      </c>
      <c r="D1472" s="20" t="s">
        <v>1000</v>
      </c>
      <c r="E1472" s="26">
        <v>41426</v>
      </c>
      <c r="P1472">
        <v>0</v>
      </c>
      <c r="Q1472">
        <v>0</v>
      </c>
      <c r="T1472">
        <v>0.95</v>
      </c>
    </row>
    <row r="1473" spans="1:20" x14ac:dyDescent="0.25">
      <c r="A1473" s="172"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2" t="s">
        <v>8182</v>
      </c>
      <c r="B1474" t="s">
        <v>8183</v>
      </c>
      <c r="C1474" t="s">
        <v>8154</v>
      </c>
      <c r="D1474" s="20" t="s">
        <v>1000</v>
      </c>
      <c r="E1474" s="26">
        <v>41426</v>
      </c>
      <c r="P1474">
        <v>0</v>
      </c>
      <c r="Q1474">
        <v>0</v>
      </c>
    </row>
    <row r="1475" spans="1:20" x14ac:dyDescent="0.25">
      <c r="A1475" s="172" t="s">
        <v>7946</v>
      </c>
      <c r="B1475" t="s">
        <v>7947</v>
      </c>
      <c r="C1475" t="s">
        <v>225</v>
      </c>
      <c r="D1475" s="20" t="s">
        <v>1002</v>
      </c>
      <c r="E1475" s="26">
        <v>41426</v>
      </c>
      <c r="R1475" t="e">
        <v>#DIV/0!</v>
      </c>
    </row>
    <row r="1476" spans="1:20" x14ac:dyDescent="0.25">
      <c r="A1476" s="172" t="s">
        <v>7745</v>
      </c>
      <c r="B1476" t="s">
        <v>7746</v>
      </c>
      <c r="C1476" t="s">
        <v>226</v>
      </c>
      <c r="D1476" s="20" t="s">
        <v>1000</v>
      </c>
      <c r="E1476" s="26">
        <v>41426</v>
      </c>
      <c r="R1476" t="e">
        <v>#DIV/0!</v>
      </c>
    </row>
    <row r="1477" spans="1:20" x14ac:dyDescent="0.25">
      <c r="A1477" s="172" t="s">
        <v>7558</v>
      </c>
      <c r="B1477" t="s">
        <v>7559</v>
      </c>
      <c r="C1477" t="s">
        <v>901</v>
      </c>
      <c r="D1477" s="20" t="s">
        <v>1000</v>
      </c>
      <c r="E1477" s="26">
        <v>41426</v>
      </c>
      <c r="I1477">
        <v>5</v>
      </c>
      <c r="N1477">
        <v>5</v>
      </c>
      <c r="P1477">
        <v>2</v>
      </c>
      <c r="Q1477">
        <v>4</v>
      </c>
      <c r="R1477">
        <v>0.5</v>
      </c>
      <c r="S1477">
        <v>0</v>
      </c>
    </row>
    <row r="1478" spans="1:20" x14ac:dyDescent="0.25">
      <c r="A1478" s="172" t="s">
        <v>7211</v>
      </c>
      <c r="B1478" t="s">
        <v>7212</v>
      </c>
      <c r="C1478" t="s">
        <v>1052</v>
      </c>
      <c r="D1478" s="20" t="s">
        <v>1000</v>
      </c>
      <c r="E1478" s="26">
        <v>41426</v>
      </c>
      <c r="I1478">
        <v>5</v>
      </c>
      <c r="N1478">
        <v>5</v>
      </c>
      <c r="P1478">
        <v>2</v>
      </c>
      <c r="Q1478">
        <v>4</v>
      </c>
      <c r="R1478">
        <v>0.5</v>
      </c>
      <c r="S1478">
        <v>0</v>
      </c>
    </row>
    <row r="1479" spans="1:20" x14ac:dyDescent="0.25">
      <c r="A1479" s="172" t="s">
        <v>7006</v>
      </c>
      <c r="B1479" t="s">
        <v>7007</v>
      </c>
      <c r="C1479" t="s">
        <v>232</v>
      </c>
      <c r="D1479" s="20" t="s">
        <v>1002</v>
      </c>
      <c r="E1479" s="26">
        <v>41426</v>
      </c>
      <c r="R1479" t="e">
        <v>#DIV/0!</v>
      </c>
    </row>
    <row r="1480" spans="1:20" x14ac:dyDescent="0.25">
      <c r="A1480" s="172" t="s">
        <v>6815</v>
      </c>
      <c r="B1480" t="s">
        <v>6816</v>
      </c>
      <c r="C1480" t="s">
        <v>231</v>
      </c>
      <c r="D1480" s="20" t="s">
        <v>1000</v>
      </c>
      <c r="E1480" s="26">
        <v>41426</v>
      </c>
      <c r="R1480" t="e">
        <v>#DIV/0!</v>
      </c>
    </row>
    <row r="1481" spans="1:20" x14ac:dyDescent="0.25">
      <c r="A1481" s="172" t="s">
        <v>6640</v>
      </c>
      <c r="B1481" t="s">
        <v>6641</v>
      </c>
      <c r="C1481" t="s">
        <v>317</v>
      </c>
      <c r="D1481" s="20" t="s">
        <v>1002</v>
      </c>
      <c r="E1481" s="26">
        <v>41426</v>
      </c>
    </row>
    <row r="1482" spans="1:20" x14ac:dyDescent="0.25">
      <c r="A1482" s="172" t="s">
        <v>6465</v>
      </c>
      <c r="B1482" t="s">
        <v>6466</v>
      </c>
      <c r="C1482" t="s">
        <v>316</v>
      </c>
      <c r="D1482" s="20" t="s">
        <v>1000</v>
      </c>
      <c r="E1482" s="26">
        <v>41426</v>
      </c>
    </row>
    <row r="1483" spans="1:20" x14ac:dyDescent="0.25">
      <c r="A1483" s="172"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2"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2" t="s">
        <v>5866</v>
      </c>
      <c r="B1485" t="s">
        <v>5867</v>
      </c>
      <c r="C1485" t="s">
        <v>216</v>
      </c>
      <c r="D1485" s="20" t="s">
        <v>1000</v>
      </c>
      <c r="E1485" s="26">
        <v>41426</v>
      </c>
      <c r="H1485" t="e">
        <v>#DIV/0!</v>
      </c>
      <c r="K1485" t="e">
        <v>#DIV/0!</v>
      </c>
      <c r="M1485" t="e">
        <v>#DIV/0!</v>
      </c>
      <c r="R1485" t="e">
        <v>#DIV/0!</v>
      </c>
      <c r="T1485">
        <v>1.3</v>
      </c>
    </row>
    <row r="1486" spans="1:20" x14ac:dyDescent="0.25">
      <c r="A1486" s="172"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2" t="s">
        <v>5622</v>
      </c>
      <c r="B1487" t="s">
        <v>5623</v>
      </c>
      <c r="C1487" t="s">
        <v>1047</v>
      </c>
      <c r="D1487" s="20" t="s">
        <v>1000</v>
      </c>
      <c r="E1487" s="26">
        <v>41426</v>
      </c>
    </row>
    <row r="1488" spans="1:20" x14ac:dyDescent="0.25">
      <c r="A1488" s="172" t="s">
        <v>5203</v>
      </c>
      <c r="B1488" t="s">
        <v>5204</v>
      </c>
      <c r="C1488" s="20" t="s">
        <v>1053</v>
      </c>
      <c r="D1488" s="20" t="s">
        <v>1000</v>
      </c>
      <c r="E1488" s="26">
        <v>41426</v>
      </c>
      <c r="I1488">
        <v>2</v>
      </c>
      <c r="P1488">
        <v>3</v>
      </c>
      <c r="Q1488">
        <v>4</v>
      </c>
      <c r="R1488">
        <v>0.75</v>
      </c>
      <c r="T1488">
        <v>0.54545454545454541</v>
      </c>
    </row>
    <row r="1489" spans="1:20" x14ac:dyDescent="0.25">
      <c r="A1489" s="172" t="s">
        <v>4998</v>
      </c>
      <c r="B1489" t="s">
        <v>4999</v>
      </c>
      <c r="C1489" t="s">
        <v>229</v>
      </c>
      <c r="D1489" s="20" t="s">
        <v>1000</v>
      </c>
      <c r="E1489" s="26">
        <v>41426</v>
      </c>
      <c r="R1489" t="e">
        <v>#DIV/0!</v>
      </c>
      <c r="T1489">
        <v>1</v>
      </c>
    </row>
    <row r="1490" spans="1:20" x14ac:dyDescent="0.25">
      <c r="A1490" s="172" t="s">
        <v>4823</v>
      </c>
      <c r="B1490" t="s">
        <v>4824</v>
      </c>
      <c r="C1490" t="s">
        <v>230</v>
      </c>
      <c r="D1490" s="20" t="s">
        <v>1002</v>
      </c>
      <c r="E1490" s="26">
        <v>41426</v>
      </c>
      <c r="R1490" t="e">
        <v>#DIV/0!</v>
      </c>
    </row>
    <row r="1491" spans="1:20" x14ac:dyDescent="0.25">
      <c r="A1491" s="172" t="s">
        <v>4648</v>
      </c>
      <c r="B1491" t="s">
        <v>4649</v>
      </c>
      <c r="C1491" s="20" t="s">
        <v>234</v>
      </c>
      <c r="D1491" s="20" t="s">
        <v>1002</v>
      </c>
      <c r="E1491" s="26">
        <v>41426</v>
      </c>
      <c r="R1491" t="e">
        <v>#DIV/0!</v>
      </c>
    </row>
    <row r="1492" spans="1:20" x14ac:dyDescent="0.25">
      <c r="A1492" s="172" t="s">
        <v>4473</v>
      </c>
      <c r="B1492" t="s">
        <v>4474</v>
      </c>
      <c r="C1492" s="20" t="s">
        <v>233</v>
      </c>
      <c r="D1492" s="20" t="s">
        <v>1000</v>
      </c>
      <c r="E1492" s="26">
        <v>41426</v>
      </c>
      <c r="R1492" t="e">
        <v>#DIV/0!</v>
      </c>
    </row>
    <row r="1493" spans="1:20" x14ac:dyDescent="0.25">
      <c r="A1493" s="172" t="s">
        <v>4298</v>
      </c>
      <c r="B1493" t="s">
        <v>4299</v>
      </c>
      <c r="C1493" t="s">
        <v>217</v>
      </c>
      <c r="D1493" s="20" t="s">
        <v>1002</v>
      </c>
      <c r="E1493" s="26">
        <v>41426</v>
      </c>
      <c r="F1493">
        <v>0</v>
      </c>
      <c r="G1493">
        <v>0</v>
      </c>
      <c r="I1493">
        <v>0</v>
      </c>
      <c r="L1493">
        <v>0</v>
      </c>
      <c r="N1493">
        <v>7</v>
      </c>
      <c r="S1493">
        <v>4</v>
      </c>
    </row>
    <row r="1494" spans="1:20" x14ac:dyDescent="0.25">
      <c r="A1494" s="172" t="s">
        <v>4233</v>
      </c>
      <c r="B1494" t="s">
        <v>4234</v>
      </c>
      <c r="C1494" t="s">
        <v>895</v>
      </c>
      <c r="D1494" s="20" t="s">
        <v>1000</v>
      </c>
      <c r="E1494" s="26">
        <v>41426</v>
      </c>
    </row>
    <row r="1495" spans="1:20" x14ac:dyDescent="0.25">
      <c r="A1495" s="172" t="s">
        <v>4058</v>
      </c>
      <c r="B1495" t="s">
        <v>4059</v>
      </c>
      <c r="C1495" t="s">
        <v>218</v>
      </c>
      <c r="D1495" s="20" t="s">
        <v>1000</v>
      </c>
      <c r="E1495" s="26">
        <v>41426</v>
      </c>
      <c r="N1495">
        <v>7</v>
      </c>
      <c r="P1495">
        <v>0</v>
      </c>
      <c r="Q1495">
        <v>0</v>
      </c>
      <c r="S1495">
        <v>4</v>
      </c>
      <c r="T1495">
        <v>0</v>
      </c>
    </row>
    <row r="1496" spans="1:20" x14ac:dyDescent="0.25">
      <c r="A1496" s="172" t="s">
        <v>3883</v>
      </c>
      <c r="B1496" t="s">
        <v>3884</v>
      </c>
      <c r="C1496" t="s">
        <v>219</v>
      </c>
      <c r="D1496" s="20" t="s">
        <v>1000</v>
      </c>
      <c r="E1496" s="26">
        <v>41426</v>
      </c>
    </row>
    <row r="1497" spans="1:20" x14ac:dyDescent="0.25">
      <c r="A1497" s="172"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2"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2"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2" t="s">
        <v>12000</v>
      </c>
      <c r="B1500" t="s">
        <v>12001</v>
      </c>
      <c r="C1500" s="20" t="s">
        <v>1051</v>
      </c>
      <c r="D1500" s="20" t="s">
        <v>1000</v>
      </c>
      <c r="E1500" s="26">
        <v>41426</v>
      </c>
      <c r="P1500">
        <v>2</v>
      </c>
      <c r="Q1500">
        <v>2</v>
      </c>
      <c r="R1500">
        <v>1</v>
      </c>
      <c r="T1500">
        <v>0.76400000000000001</v>
      </c>
    </row>
    <row r="1501" spans="1:20" x14ac:dyDescent="0.25">
      <c r="A1501" s="172"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2"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2"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2"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2"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2"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2"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2"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2" t="s">
        <v>14854</v>
      </c>
      <c r="B1509" t="s">
        <v>14855</v>
      </c>
      <c r="C1509" t="s">
        <v>200</v>
      </c>
      <c r="D1509" s="20" t="s">
        <v>1002</v>
      </c>
      <c r="E1509" s="26">
        <v>41426</v>
      </c>
      <c r="L1509">
        <v>20</v>
      </c>
      <c r="M1509">
        <v>0</v>
      </c>
      <c r="R1509">
        <v>0</v>
      </c>
      <c r="T1509">
        <v>0</v>
      </c>
    </row>
    <row r="1510" spans="1:20" x14ac:dyDescent="0.25">
      <c r="A1510" s="172" t="s">
        <v>15031</v>
      </c>
      <c r="B1510" t="s">
        <v>15032</v>
      </c>
      <c r="C1510" t="s">
        <v>202</v>
      </c>
      <c r="D1510" s="20" t="s">
        <v>1002</v>
      </c>
      <c r="E1510" s="26">
        <v>41426</v>
      </c>
      <c r="H1510" t="e">
        <v>#DIV/0!</v>
      </c>
      <c r="K1510" t="e">
        <v>#DIV/0!</v>
      </c>
      <c r="M1510" t="e">
        <v>#DIV/0!</v>
      </c>
      <c r="R1510" t="e">
        <v>#DIV/0!</v>
      </c>
      <c r="T1510">
        <v>0.49754273504273511</v>
      </c>
    </row>
    <row r="1511" spans="1:20" x14ac:dyDescent="0.25">
      <c r="A1511" s="172" t="s">
        <v>15574</v>
      </c>
      <c r="B1511" t="s">
        <v>15575</v>
      </c>
      <c r="C1511" t="s">
        <v>228</v>
      </c>
      <c r="D1511" s="20" t="s">
        <v>1002</v>
      </c>
      <c r="E1511" s="26">
        <v>41426</v>
      </c>
      <c r="R1511" t="e">
        <v>#DIV/0!</v>
      </c>
      <c r="T1511">
        <v>0</v>
      </c>
    </row>
    <row r="1512" spans="1:20" x14ac:dyDescent="0.25">
      <c r="A1512" s="172" t="s">
        <v>15735</v>
      </c>
      <c r="B1512" t="s">
        <v>15736</v>
      </c>
      <c r="C1512" t="s">
        <v>227</v>
      </c>
      <c r="D1512" s="20" t="s">
        <v>1000</v>
      </c>
      <c r="E1512" s="26">
        <v>41426</v>
      </c>
      <c r="R1512" t="e">
        <v>#DIV/0!</v>
      </c>
      <c r="T1512">
        <v>0.81339401709401715</v>
      </c>
    </row>
    <row r="1513" spans="1:20" x14ac:dyDescent="0.25">
      <c r="A1513" s="172"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2"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2" t="s">
        <v>16268</v>
      </c>
      <c r="B1515" t="s">
        <v>16269</v>
      </c>
      <c r="C1515" s="20" t="s">
        <v>204</v>
      </c>
      <c r="D1515" s="20" t="s">
        <v>1002</v>
      </c>
      <c r="E1515" s="26">
        <v>41426</v>
      </c>
      <c r="L1515">
        <v>27.5</v>
      </c>
      <c r="M1515">
        <v>0</v>
      </c>
      <c r="T1515">
        <v>0.44444444444444442</v>
      </c>
    </row>
    <row r="1516" spans="1:20" x14ac:dyDescent="0.25">
      <c r="A1516" s="172" t="s">
        <v>16445</v>
      </c>
      <c r="B1516" t="s">
        <v>16446</v>
      </c>
      <c r="C1516" t="s">
        <v>206</v>
      </c>
      <c r="D1516" s="20" t="s">
        <v>1002</v>
      </c>
      <c r="E1516" s="26">
        <v>41426</v>
      </c>
      <c r="H1516" t="e">
        <v>#DIV/0!</v>
      </c>
      <c r="K1516" t="e">
        <v>#DIV/0!</v>
      </c>
      <c r="M1516" t="e">
        <v>#DIV/0!</v>
      </c>
      <c r="R1516" t="e">
        <v>#DIV/0!</v>
      </c>
    </row>
    <row r="1517" spans="1:20" x14ac:dyDescent="0.25">
      <c r="A1517" s="172" t="s">
        <v>16586</v>
      </c>
      <c r="B1517" t="s">
        <v>16587</v>
      </c>
      <c r="C1517" s="20" t="s">
        <v>223</v>
      </c>
      <c r="D1517" s="20" t="s">
        <v>1000</v>
      </c>
      <c r="E1517" s="26">
        <v>41426</v>
      </c>
      <c r="R1517" t="e">
        <v>#DIV/0!</v>
      </c>
    </row>
    <row r="1518" spans="1:20" x14ac:dyDescent="0.25">
      <c r="A1518" s="172" t="s">
        <v>16765</v>
      </c>
      <c r="B1518" t="s">
        <v>16766</v>
      </c>
      <c r="C1518" t="s">
        <v>224</v>
      </c>
      <c r="D1518" s="20" t="s">
        <v>1002</v>
      </c>
      <c r="E1518" s="26">
        <v>41426</v>
      </c>
      <c r="R1518" t="e">
        <v>#DIV/0!</v>
      </c>
    </row>
    <row r="1519" spans="1:20" x14ac:dyDescent="0.25">
      <c r="A1519" s="172" t="s">
        <v>17202</v>
      </c>
      <c r="B1519" t="s">
        <v>17203</v>
      </c>
      <c r="C1519" t="s">
        <v>225</v>
      </c>
      <c r="D1519" s="20" t="s">
        <v>1000</v>
      </c>
      <c r="E1519" s="26">
        <v>41426</v>
      </c>
      <c r="R1519" t="e">
        <v>#DIV/0!</v>
      </c>
      <c r="T1519">
        <v>0.75868055555555547</v>
      </c>
    </row>
    <row r="1520" spans="1:20" x14ac:dyDescent="0.25">
      <c r="A1520" s="172" t="s">
        <v>17409</v>
      </c>
      <c r="B1520" t="s">
        <v>17410</v>
      </c>
      <c r="C1520" t="s">
        <v>226</v>
      </c>
      <c r="D1520" s="20" t="s">
        <v>1002</v>
      </c>
      <c r="E1520" s="26">
        <v>41426</v>
      </c>
      <c r="R1520" t="e">
        <v>#DIV/0!</v>
      </c>
      <c r="T1520">
        <v>1</v>
      </c>
    </row>
    <row r="1521" spans="1:20" x14ac:dyDescent="0.25">
      <c r="A1521" s="172" t="s">
        <v>17586</v>
      </c>
      <c r="B1521" t="s">
        <v>17587</v>
      </c>
      <c r="C1521" s="20" t="s">
        <v>232</v>
      </c>
      <c r="D1521" s="20" t="s">
        <v>1000</v>
      </c>
      <c r="E1521" s="26">
        <v>41426</v>
      </c>
      <c r="R1521" t="e">
        <v>#DIV/0!</v>
      </c>
      <c r="T1521">
        <v>0.8125</v>
      </c>
    </row>
    <row r="1522" spans="1:20" x14ac:dyDescent="0.25">
      <c r="A1522" s="172" t="s">
        <v>17783</v>
      </c>
      <c r="B1522" t="s">
        <v>17784</v>
      </c>
      <c r="C1522" t="s">
        <v>231</v>
      </c>
      <c r="D1522" s="20" t="s">
        <v>1002</v>
      </c>
      <c r="E1522" s="26">
        <v>41426</v>
      </c>
      <c r="R1522" t="e">
        <v>#DIV/0!</v>
      </c>
    </row>
    <row r="1523" spans="1:20" x14ac:dyDescent="0.25">
      <c r="A1523" s="172" t="s">
        <v>17960</v>
      </c>
      <c r="B1523" t="s">
        <v>17961</v>
      </c>
      <c r="C1523" t="s">
        <v>317</v>
      </c>
      <c r="D1523" s="20" t="s">
        <v>1000</v>
      </c>
      <c r="E1523" s="26">
        <v>41426</v>
      </c>
    </row>
    <row r="1524" spans="1:20" x14ac:dyDescent="0.25">
      <c r="A1524" s="172" t="s">
        <v>18139</v>
      </c>
      <c r="B1524" t="s">
        <v>18140</v>
      </c>
      <c r="C1524" t="s">
        <v>316</v>
      </c>
      <c r="D1524" s="20" t="s">
        <v>1002</v>
      </c>
      <c r="E1524" s="26">
        <v>41426</v>
      </c>
    </row>
    <row r="1525" spans="1:20" x14ac:dyDescent="0.25">
      <c r="A1525" s="172"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2"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2" t="s">
        <v>18748</v>
      </c>
      <c r="B1527" t="s">
        <v>18749</v>
      </c>
      <c r="C1527" t="s">
        <v>216</v>
      </c>
      <c r="D1527" s="20" t="s">
        <v>1002</v>
      </c>
      <c r="E1527" s="26">
        <v>41426</v>
      </c>
      <c r="H1527" t="e">
        <v>#DIV/0!</v>
      </c>
      <c r="K1527" t="e">
        <v>#DIV/0!</v>
      </c>
      <c r="M1527" t="e">
        <v>#DIV/0!</v>
      </c>
      <c r="R1527" t="e">
        <v>#DIV/0!</v>
      </c>
    </row>
    <row r="1528" spans="1:20" x14ac:dyDescent="0.25">
      <c r="A1528" s="172" t="s">
        <v>18925</v>
      </c>
      <c r="B1528" t="s">
        <v>18926</v>
      </c>
      <c r="C1528" t="s">
        <v>229</v>
      </c>
      <c r="D1528" s="20" t="s">
        <v>1002</v>
      </c>
      <c r="E1528" s="26">
        <v>41426</v>
      </c>
      <c r="R1528" t="e">
        <v>#DIV/0!</v>
      </c>
      <c r="T1528">
        <v>1.05</v>
      </c>
    </row>
    <row r="1529" spans="1:20" x14ac:dyDescent="0.25">
      <c r="A1529" s="172" t="s">
        <v>19102</v>
      </c>
      <c r="B1529" t="s">
        <v>19103</v>
      </c>
      <c r="C1529" t="s">
        <v>230</v>
      </c>
      <c r="D1529" s="20" t="s">
        <v>1000</v>
      </c>
      <c r="E1529" s="26">
        <v>41426</v>
      </c>
      <c r="R1529" t="e">
        <v>#DIV/0!</v>
      </c>
      <c r="T1529">
        <v>1</v>
      </c>
    </row>
    <row r="1530" spans="1:20" x14ac:dyDescent="0.25">
      <c r="A1530" s="172" t="s">
        <v>19281</v>
      </c>
      <c r="B1530" t="s">
        <v>19282</v>
      </c>
      <c r="C1530" t="s">
        <v>234</v>
      </c>
      <c r="D1530" s="20" t="s">
        <v>1000</v>
      </c>
      <c r="E1530" s="26">
        <v>41426</v>
      </c>
      <c r="R1530" t="e">
        <v>#DIV/0!</v>
      </c>
    </row>
    <row r="1531" spans="1:20" x14ac:dyDescent="0.25">
      <c r="A1531" s="172" t="s">
        <v>19460</v>
      </c>
      <c r="B1531" t="s">
        <v>19461</v>
      </c>
      <c r="C1531" t="s">
        <v>233</v>
      </c>
      <c r="D1531" s="20" t="s">
        <v>1002</v>
      </c>
      <c r="E1531" s="26">
        <v>41426</v>
      </c>
      <c r="R1531" t="e">
        <v>#DIV/0!</v>
      </c>
    </row>
    <row r="1532" spans="1:20" x14ac:dyDescent="0.25">
      <c r="A1532" s="172"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2"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2"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2" t="s">
        <v>20368</v>
      </c>
      <c r="B1535" t="s">
        <v>20369</v>
      </c>
      <c r="C1535" t="s">
        <v>211</v>
      </c>
      <c r="D1535" s="20" t="s">
        <v>1002</v>
      </c>
      <c r="E1535" s="26">
        <v>41426</v>
      </c>
      <c r="H1535" t="e">
        <v>#DIV/0!</v>
      </c>
      <c r="K1535" t="e">
        <v>#DIV/0!</v>
      </c>
      <c r="M1535" t="e">
        <v>#DIV/0!</v>
      </c>
      <c r="N1535">
        <v>0</v>
      </c>
      <c r="R1535" t="e">
        <v>#DIV/0!</v>
      </c>
    </row>
    <row r="1536" spans="1:20" x14ac:dyDescent="0.25">
      <c r="A1536" s="172"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2" t="s">
        <v>20724</v>
      </c>
      <c r="B1537" t="s">
        <v>20725</v>
      </c>
      <c r="C1537" t="s">
        <v>894</v>
      </c>
      <c r="D1537" s="20" t="s">
        <v>1002</v>
      </c>
      <c r="E1537" s="26">
        <v>41426</v>
      </c>
    </row>
    <row r="1538" spans="1:20" x14ac:dyDescent="0.25">
      <c r="A1538" s="172"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2"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2" t="s">
        <v>21221</v>
      </c>
      <c r="B1540" t="s">
        <v>21222</v>
      </c>
      <c r="C1540" t="s">
        <v>213</v>
      </c>
      <c r="D1540" s="20" t="s">
        <v>1002</v>
      </c>
      <c r="E1540" s="26">
        <v>41426</v>
      </c>
      <c r="P1540">
        <v>0</v>
      </c>
      <c r="Q1540">
        <v>0</v>
      </c>
      <c r="T1540">
        <v>0.23076923076923078</v>
      </c>
    </row>
    <row r="1541" spans="1:20" x14ac:dyDescent="0.25">
      <c r="A1541" s="172" t="s">
        <v>21398</v>
      </c>
      <c r="B1541" t="s">
        <v>21399</v>
      </c>
      <c r="C1541" t="s">
        <v>8154</v>
      </c>
      <c r="D1541" s="20" t="s">
        <v>1002</v>
      </c>
      <c r="E1541" s="26">
        <v>41426</v>
      </c>
      <c r="P1541">
        <v>0</v>
      </c>
      <c r="Q1541">
        <v>0</v>
      </c>
      <c r="T1541">
        <v>1.4666666666666668</v>
      </c>
    </row>
    <row r="1542" spans="1:20" x14ac:dyDescent="0.25">
      <c r="A1542" s="172"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2" t="s">
        <v>21672</v>
      </c>
      <c r="B1543" t="s">
        <v>21673</v>
      </c>
      <c r="C1543" t="s">
        <v>217</v>
      </c>
      <c r="D1543" s="20" t="s">
        <v>1000</v>
      </c>
      <c r="E1543" s="26">
        <v>41426</v>
      </c>
      <c r="F1543">
        <v>0</v>
      </c>
      <c r="G1543">
        <v>0</v>
      </c>
      <c r="I1543">
        <v>0</v>
      </c>
      <c r="L1543">
        <v>0</v>
      </c>
      <c r="N1543">
        <v>7</v>
      </c>
      <c r="S1543">
        <v>4</v>
      </c>
    </row>
    <row r="1544" spans="1:20" x14ac:dyDescent="0.25">
      <c r="A1544" s="172" t="s">
        <v>21851</v>
      </c>
      <c r="B1544" t="s">
        <v>21852</v>
      </c>
      <c r="C1544" s="20" t="s">
        <v>895</v>
      </c>
      <c r="D1544" s="20" t="s">
        <v>1002</v>
      </c>
      <c r="E1544" s="26">
        <v>41426</v>
      </c>
      <c r="T1544">
        <v>0.54545454545454541</v>
      </c>
    </row>
    <row r="1545" spans="1:20" x14ac:dyDescent="0.25">
      <c r="A1545" s="172" t="s">
        <v>21916</v>
      </c>
      <c r="B1545" t="s">
        <v>21917</v>
      </c>
      <c r="C1545" t="s">
        <v>218</v>
      </c>
      <c r="D1545" s="20" t="s">
        <v>1002</v>
      </c>
      <c r="E1545" s="26">
        <v>41426</v>
      </c>
      <c r="N1545">
        <v>7</v>
      </c>
      <c r="P1545">
        <v>0</v>
      </c>
      <c r="Q1545">
        <v>0</v>
      </c>
      <c r="S1545">
        <v>4</v>
      </c>
      <c r="T1545">
        <v>1</v>
      </c>
    </row>
    <row r="1546" spans="1:20" x14ac:dyDescent="0.25">
      <c r="A1546" s="172" t="s">
        <v>22093</v>
      </c>
      <c r="B1546" t="s">
        <v>22094</v>
      </c>
      <c r="C1546" t="s">
        <v>219</v>
      </c>
      <c r="D1546" s="20" t="s">
        <v>1002</v>
      </c>
      <c r="E1546" s="26">
        <v>41426</v>
      </c>
    </row>
    <row r="1547" spans="1:20" x14ac:dyDescent="0.25">
      <c r="A1547" s="172"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2"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2"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2"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2"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2"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2"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2"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2"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2"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2"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2"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2"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2"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2" t="s">
        <v>12489</v>
      </c>
      <c r="B1561" t="s">
        <v>12490</v>
      </c>
      <c r="C1561" t="s">
        <v>202</v>
      </c>
      <c r="D1561" s="20" t="s">
        <v>1000</v>
      </c>
      <c r="E1561" s="26">
        <v>41456</v>
      </c>
      <c r="H1561" t="e">
        <v>#DIV/0!</v>
      </c>
      <c r="K1561" t="e">
        <v>#DIV/0!</v>
      </c>
      <c r="M1561" t="e">
        <v>#DIV/0!</v>
      </c>
      <c r="R1561" t="e">
        <v>#DIV/0!</v>
      </c>
      <c r="T1561">
        <v>1</v>
      </c>
    </row>
    <row r="1562" spans="1:20" x14ac:dyDescent="0.25">
      <c r="A1562" s="172" t="s">
        <v>11026</v>
      </c>
      <c r="B1562" t="s">
        <v>11027</v>
      </c>
      <c r="C1562" t="s">
        <v>228</v>
      </c>
      <c r="D1562" s="20" t="s">
        <v>1000</v>
      </c>
      <c r="E1562" s="26">
        <v>41456</v>
      </c>
      <c r="H1562" t="e">
        <v>#DIV/0!</v>
      </c>
      <c r="K1562" t="e">
        <v>#DIV/0!</v>
      </c>
      <c r="M1562" t="e">
        <v>#DIV/0!</v>
      </c>
      <c r="R1562" t="e">
        <v>#DIV/0!</v>
      </c>
      <c r="T1562">
        <v>1.1166666666666667</v>
      </c>
    </row>
    <row r="1563" spans="1:20" x14ac:dyDescent="0.25">
      <c r="A1563" s="172" t="s">
        <v>10851</v>
      </c>
      <c r="B1563" t="s">
        <v>10852</v>
      </c>
      <c r="C1563" t="s">
        <v>227</v>
      </c>
      <c r="D1563" s="20" t="s">
        <v>1002</v>
      </c>
      <c r="E1563" s="26">
        <v>41456</v>
      </c>
      <c r="H1563" t="e">
        <v>#DIV/0!</v>
      </c>
      <c r="K1563" t="e">
        <v>#DIV/0!</v>
      </c>
      <c r="M1563" t="e">
        <v>#DIV/0!</v>
      </c>
      <c r="R1563" t="e">
        <v>#DIV/0!</v>
      </c>
      <c r="T1563">
        <v>0.8216</v>
      </c>
    </row>
    <row r="1564" spans="1:20" x14ac:dyDescent="0.25">
      <c r="A1564" s="172"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2"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2"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2" t="s">
        <v>10260</v>
      </c>
      <c r="B1567" t="s">
        <v>10261</v>
      </c>
      <c r="C1567" t="s">
        <v>206</v>
      </c>
      <c r="D1567" s="20" t="s">
        <v>1000</v>
      </c>
      <c r="E1567" s="26">
        <v>41456</v>
      </c>
      <c r="H1567" t="e">
        <v>#DIV/0!</v>
      </c>
      <c r="K1567" t="e">
        <v>#DIV/0!</v>
      </c>
      <c r="M1567" t="e">
        <v>#DIV/0!</v>
      </c>
      <c r="R1567" t="e">
        <v>#DIV/0!</v>
      </c>
      <c r="T1567">
        <v>0</v>
      </c>
    </row>
    <row r="1568" spans="1:20" x14ac:dyDescent="0.25">
      <c r="A1568" s="172" t="s">
        <v>9829</v>
      </c>
      <c r="B1568" t="s">
        <v>9830</v>
      </c>
      <c r="C1568" t="s">
        <v>223</v>
      </c>
      <c r="D1568" s="20" t="s">
        <v>1002</v>
      </c>
      <c r="E1568" s="26">
        <v>41456</v>
      </c>
      <c r="H1568" t="e">
        <v>#DIV/0!</v>
      </c>
      <c r="K1568" t="e">
        <v>#DIV/0!</v>
      </c>
      <c r="M1568" t="e">
        <v>#DIV/0!</v>
      </c>
      <c r="R1568" t="e">
        <v>#DIV/0!</v>
      </c>
      <c r="T1568">
        <v>0.80700115942028994</v>
      </c>
    </row>
    <row r="1569" spans="1:20" x14ac:dyDescent="0.25">
      <c r="A1569" s="172" t="s">
        <v>9654</v>
      </c>
      <c r="B1569" t="s">
        <v>9655</v>
      </c>
      <c r="C1569" t="s">
        <v>224</v>
      </c>
      <c r="D1569" s="20" t="s">
        <v>1000</v>
      </c>
      <c r="E1569" s="26">
        <v>41456</v>
      </c>
      <c r="H1569" t="e">
        <v>#DIV/0!</v>
      </c>
      <c r="K1569" t="e">
        <v>#DIV/0!</v>
      </c>
      <c r="M1569" t="e">
        <v>#DIV/0!</v>
      </c>
      <c r="R1569" t="e">
        <v>#DIV/0!</v>
      </c>
      <c r="T1569">
        <v>0.4</v>
      </c>
    </row>
    <row r="1570" spans="1:20" x14ac:dyDescent="0.25">
      <c r="A1570" s="172" t="s">
        <v>9263</v>
      </c>
      <c r="B1570" t="s">
        <v>9264</v>
      </c>
      <c r="C1570" t="s">
        <v>211</v>
      </c>
      <c r="D1570" s="20" t="s">
        <v>1000</v>
      </c>
      <c r="E1570" s="26">
        <v>41456</v>
      </c>
      <c r="H1570" t="e">
        <v>#DIV/0!</v>
      </c>
      <c r="K1570" t="e">
        <v>#DIV/0!</v>
      </c>
      <c r="M1570" t="e">
        <v>#DIV/0!</v>
      </c>
      <c r="N1570">
        <v>0</v>
      </c>
      <c r="R1570" t="e">
        <v>#DIV/0!</v>
      </c>
    </row>
    <row r="1571" spans="1:20" x14ac:dyDescent="0.25">
      <c r="A1571" s="172"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2"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2"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2"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2"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2"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2"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2" t="s">
        <v>7948</v>
      </c>
      <c r="B1578" t="s">
        <v>7949</v>
      </c>
      <c r="C1578" t="s">
        <v>225</v>
      </c>
      <c r="D1578" s="20" t="s">
        <v>1002</v>
      </c>
      <c r="E1578" s="26">
        <v>41456</v>
      </c>
      <c r="H1578" t="e">
        <v>#DIV/0!</v>
      </c>
      <c r="K1578" t="e">
        <v>#DIV/0!</v>
      </c>
      <c r="M1578" t="e">
        <v>#DIV/0!</v>
      </c>
      <c r="R1578" t="e">
        <v>#DIV/0!</v>
      </c>
    </row>
    <row r="1579" spans="1:20" x14ac:dyDescent="0.25">
      <c r="A1579" s="172" t="s">
        <v>7747</v>
      </c>
      <c r="B1579" t="s">
        <v>7748</v>
      </c>
      <c r="C1579" t="s">
        <v>226</v>
      </c>
      <c r="D1579" s="20" t="s">
        <v>1000</v>
      </c>
      <c r="E1579" s="26">
        <v>41456</v>
      </c>
      <c r="H1579" t="e">
        <v>#DIV/0!</v>
      </c>
      <c r="K1579" t="e">
        <v>#DIV/0!</v>
      </c>
      <c r="M1579" t="e">
        <v>#DIV/0!</v>
      </c>
      <c r="R1579" t="e">
        <v>#DIV/0!</v>
      </c>
    </row>
    <row r="1580" spans="1:20" x14ac:dyDescent="0.25">
      <c r="A1580" s="172"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2"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2" t="s">
        <v>7008</v>
      </c>
      <c r="B1582" t="s">
        <v>7009</v>
      </c>
      <c r="C1582" t="s">
        <v>232</v>
      </c>
      <c r="D1582" s="20" t="s">
        <v>1002</v>
      </c>
      <c r="E1582" s="26">
        <v>41456</v>
      </c>
      <c r="H1582" t="e">
        <v>#DIV/0!</v>
      </c>
      <c r="K1582" t="e">
        <v>#DIV/0!</v>
      </c>
      <c r="M1582" t="e">
        <v>#DIV/0!</v>
      </c>
      <c r="R1582" t="e">
        <v>#DIV/0!</v>
      </c>
      <c r="T1582">
        <v>1.2625</v>
      </c>
    </row>
    <row r="1583" spans="1:20" x14ac:dyDescent="0.25">
      <c r="A1583" s="172" t="s">
        <v>6817</v>
      </c>
      <c r="B1583" t="s">
        <v>6818</v>
      </c>
      <c r="C1583" t="s">
        <v>231</v>
      </c>
      <c r="D1583" s="20" t="s">
        <v>1000</v>
      </c>
      <c r="E1583" s="26">
        <v>41456</v>
      </c>
      <c r="H1583" t="e">
        <v>#DIV/0!</v>
      </c>
      <c r="K1583" t="e">
        <v>#DIV/0!</v>
      </c>
      <c r="M1583" t="e">
        <v>#DIV/0!</v>
      </c>
      <c r="R1583" t="e">
        <v>#DIV/0!</v>
      </c>
    </row>
    <row r="1584" spans="1:20" x14ac:dyDescent="0.25">
      <c r="A1584" s="172"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2"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2"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2"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2" t="s">
        <v>5868</v>
      </c>
      <c r="B1588" t="s">
        <v>5869</v>
      </c>
      <c r="C1588" t="s">
        <v>216</v>
      </c>
      <c r="D1588" s="20" t="s">
        <v>1000</v>
      </c>
      <c r="E1588" s="26">
        <v>41456</v>
      </c>
      <c r="H1588" t="e">
        <v>#DIV/0!</v>
      </c>
      <c r="K1588" t="e">
        <v>#DIV/0!</v>
      </c>
      <c r="M1588" t="e">
        <v>#DIV/0!</v>
      </c>
      <c r="R1588" t="e">
        <v>#DIV/0!</v>
      </c>
    </row>
    <row r="1589" spans="1:20" x14ac:dyDescent="0.25">
      <c r="A1589" s="172"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2"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2"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2" t="s">
        <v>5000</v>
      </c>
      <c r="B1592" t="s">
        <v>5001</v>
      </c>
      <c r="C1592" t="s">
        <v>229</v>
      </c>
      <c r="D1592" s="20" t="s">
        <v>1000</v>
      </c>
      <c r="E1592" s="26">
        <v>41456</v>
      </c>
      <c r="H1592" t="e">
        <v>#DIV/0!</v>
      </c>
      <c r="K1592" t="e">
        <v>#DIV/0!</v>
      </c>
      <c r="M1592" t="e">
        <v>#DIV/0!</v>
      </c>
      <c r="R1592" t="e">
        <v>#DIV/0!</v>
      </c>
    </row>
    <row r="1593" spans="1:20" x14ac:dyDescent="0.25">
      <c r="A1593" s="172" t="s">
        <v>4825</v>
      </c>
      <c r="B1593" t="s">
        <v>4826</v>
      </c>
      <c r="C1593" t="s">
        <v>230</v>
      </c>
      <c r="D1593" s="20" t="s">
        <v>1002</v>
      </c>
      <c r="E1593" s="26">
        <v>41456</v>
      </c>
      <c r="H1593" t="e">
        <v>#DIV/0!</v>
      </c>
      <c r="K1593" t="e">
        <v>#DIV/0!</v>
      </c>
      <c r="M1593" t="e">
        <v>#DIV/0!</v>
      </c>
      <c r="R1593" t="e">
        <v>#DIV/0!</v>
      </c>
    </row>
    <row r="1594" spans="1:20" x14ac:dyDescent="0.25">
      <c r="A1594" s="172" t="s">
        <v>4650</v>
      </c>
      <c r="B1594" t="s">
        <v>4651</v>
      </c>
      <c r="C1594" t="s">
        <v>234</v>
      </c>
      <c r="D1594" s="20" t="s">
        <v>1002</v>
      </c>
      <c r="E1594" s="26">
        <v>41456</v>
      </c>
      <c r="H1594" t="e">
        <v>#DIV/0!</v>
      </c>
      <c r="K1594" t="e">
        <v>#DIV/0!</v>
      </c>
      <c r="M1594" t="e">
        <v>#DIV/0!</v>
      </c>
      <c r="R1594" t="e">
        <v>#DIV/0!</v>
      </c>
    </row>
    <row r="1595" spans="1:20" x14ac:dyDescent="0.25">
      <c r="A1595" s="172" t="s">
        <v>4475</v>
      </c>
      <c r="B1595" t="s">
        <v>4476</v>
      </c>
      <c r="C1595" t="s">
        <v>233</v>
      </c>
      <c r="D1595" s="20" t="s">
        <v>1000</v>
      </c>
      <c r="E1595" s="26">
        <v>41456</v>
      </c>
      <c r="H1595" t="e">
        <v>#DIV/0!</v>
      </c>
      <c r="K1595" t="e">
        <v>#DIV/0!</v>
      </c>
      <c r="M1595" t="e">
        <v>#DIV/0!</v>
      </c>
      <c r="R1595" t="e">
        <v>#DIV/0!</v>
      </c>
      <c r="T1595">
        <v>0.60869565217391308</v>
      </c>
    </row>
    <row r="1596" spans="1:20" x14ac:dyDescent="0.25">
      <c r="A1596" s="172"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2"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2"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2" t="s">
        <v>3885</v>
      </c>
      <c r="B1599" t="s">
        <v>3886</v>
      </c>
      <c r="C1599" t="s">
        <v>219</v>
      </c>
      <c r="D1599" s="20" t="s">
        <v>1000</v>
      </c>
      <c r="E1599" s="26">
        <v>41456</v>
      </c>
      <c r="H1599" t="e">
        <v>#DIV/0!</v>
      </c>
      <c r="M1599" t="e">
        <v>#DIV/0!</v>
      </c>
    </row>
    <row r="1600" spans="1:20" x14ac:dyDescent="0.25">
      <c r="A1600" s="172"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2"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2"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2"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2"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2"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2"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2"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2"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2"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2"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2"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2"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2" t="s">
        <v>15033</v>
      </c>
      <c r="B1613" t="s">
        <v>15034</v>
      </c>
      <c r="C1613" s="20" t="s">
        <v>202</v>
      </c>
      <c r="D1613" s="20" t="s">
        <v>1002</v>
      </c>
      <c r="E1613" s="26">
        <v>41456</v>
      </c>
      <c r="H1613" t="e">
        <v>#DIV/0!</v>
      </c>
      <c r="K1613" t="e">
        <v>#DIV/0!</v>
      </c>
      <c r="M1613" t="e">
        <v>#DIV/0!</v>
      </c>
      <c r="R1613" t="e">
        <v>#DIV/0!</v>
      </c>
      <c r="T1613">
        <v>0.56999999999999995</v>
      </c>
    </row>
    <row r="1614" spans="1:20" x14ac:dyDescent="0.25">
      <c r="A1614" s="172" t="s">
        <v>15576</v>
      </c>
      <c r="B1614" t="s">
        <v>15577</v>
      </c>
      <c r="C1614" s="20" t="s">
        <v>228</v>
      </c>
      <c r="D1614" s="20" t="s">
        <v>1002</v>
      </c>
      <c r="E1614" s="26">
        <v>41456</v>
      </c>
      <c r="H1614" t="e">
        <v>#DIV/0!</v>
      </c>
      <c r="K1614" t="e">
        <v>#DIV/0!</v>
      </c>
      <c r="M1614" t="e">
        <v>#DIV/0!</v>
      </c>
      <c r="R1614" t="e">
        <v>#DIV/0!</v>
      </c>
      <c r="T1614">
        <v>1</v>
      </c>
    </row>
    <row r="1615" spans="1:20" x14ac:dyDescent="0.25">
      <c r="A1615" s="172" t="s">
        <v>15737</v>
      </c>
      <c r="B1615" t="s">
        <v>15738</v>
      </c>
      <c r="C1615" t="s">
        <v>227</v>
      </c>
      <c r="D1615" s="20" t="s">
        <v>1000</v>
      </c>
      <c r="E1615" s="26">
        <v>41456</v>
      </c>
      <c r="H1615" t="e">
        <v>#DIV/0!</v>
      </c>
      <c r="K1615" t="e">
        <v>#DIV/0!</v>
      </c>
      <c r="M1615" t="e">
        <v>#DIV/0!</v>
      </c>
      <c r="R1615" t="e">
        <v>#DIV/0!</v>
      </c>
      <c r="T1615">
        <v>1</v>
      </c>
    </row>
    <row r="1616" spans="1:20" x14ac:dyDescent="0.25">
      <c r="A1616" s="172"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2"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2"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2" t="s">
        <v>16447</v>
      </c>
      <c r="B1619" t="s">
        <v>16448</v>
      </c>
      <c r="C1619" t="s">
        <v>206</v>
      </c>
      <c r="D1619" s="20" t="s">
        <v>1002</v>
      </c>
      <c r="E1619" s="26">
        <v>41456</v>
      </c>
      <c r="H1619" t="e">
        <v>#DIV/0!</v>
      </c>
      <c r="K1619" t="e">
        <v>#DIV/0!</v>
      </c>
      <c r="M1619" t="e">
        <v>#DIV/0!</v>
      </c>
      <c r="R1619" t="e">
        <v>#DIV/0!</v>
      </c>
      <c r="T1619">
        <v>0.84860000000000002</v>
      </c>
    </row>
    <row r="1620" spans="1:20" x14ac:dyDescent="0.25">
      <c r="A1620" s="172" t="s">
        <v>16588</v>
      </c>
      <c r="B1620" t="s">
        <v>16589</v>
      </c>
      <c r="C1620" t="s">
        <v>223</v>
      </c>
      <c r="D1620" s="20" t="s">
        <v>1000</v>
      </c>
      <c r="E1620" s="26">
        <v>41456</v>
      </c>
      <c r="H1620" t="e">
        <v>#DIV/0!</v>
      </c>
      <c r="K1620" t="e">
        <v>#DIV/0!</v>
      </c>
      <c r="M1620" t="e">
        <v>#DIV/0!</v>
      </c>
      <c r="R1620" t="e">
        <v>#DIV/0!</v>
      </c>
      <c r="T1620">
        <v>0.61399999999999999</v>
      </c>
    </row>
    <row r="1621" spans="1:20" x14ac:dyDescent="0.25">
      <c r="A1621" s="172" t="s">
        <v>16767</v>
      </c>
      <c r="B1621" t="s">
        <v>16768</v>
      </c>
      <c r="C1621" t="s">
        <v>224</v>
      </c>
      <c r="D1621" s="20" t="s">
        <v>1002</v>
      </c>
      <c r="E1621" s="26">
        <v>41456</v>
      </c>
      <c r="H1621" t="e">
        <v>#DIV/0!</v>
      </c>
      <c r="K1621" t="e">
        <v>#DIV/0!</v>
      </c>
      <c r="M1621" t="e">
        <v>#DIV/0!</v>
      </c>
      <c r="R1621" t="e">
        <v>#DIV/0!</v>
      </c>
      <c r="T1621">
        <v>0</v>
      </c>
    </row>
    <row r="1622" spans="1:20" x14ac:dyDescent="0.25">
      <c r="A1622" s="172" t="s">
        <v>17204</v>
      </c>
      <c r="B1622" t="s">
        <v>17205</v>
      </c>
      <c r="C1622" t="s">
        <v>225</v>
      </c>
      <c r="D1622" s="20" t="s">
        <v>1000</v>
      </c>
      <c r="E1622" s="26">
        <v>41456</v>
      </c>
      <c r="H1622" t="e">
        <v>#DIV/0!</v>
      </c>
      <c r="K1622" t="e">
        <v>#DIV/0!</v>
      </c>
      <c r="M1622" t="e">
        <v>#DIV/0!</v>
      </c>
      <c r="R1622" t="e">
        <v>#DIV/0!</v>
      </c>
      <c r="T1622">
        <v>0.7492063492063491</v>
      </c>
    </row>
    <row r="1623" spans="1:20" x14ac:dyDescent="0.25">
      <c r="A1623" s="172" t="s">
        <v>17411</v>
      </c>
      <c r="B1623" t="s">
        <v>17412</v>
      </c>
      <c r="C1623" t="s">
        <v>226</v>
      </c>
      <c r="D1623" s="20" t="s">
        <v>1002</v>
      </c>
      <c r="E1623" s="26">
        <v>41456</v>
      </c>
      <c r="H1623" t="e">
        <v>#DIV/0!</v>
      </c>
      <c r="K1623" t="e">
        <v>#DIV/0!</v>
      </c>
      <c r="M1623" t="e">
        <v>#DIV/0!</v>
      </c>
      <c r="R1623" t="e">
        <v>#DIV/0!</v>
      </c>
      <c r="T1623">
        <v>0</v>
      </c>
    </row>
    <row r="1624" spans="1:20" x14ac:dyDescent="0.25">
      <c r="A1624" s="172" t="s">
        <v>17588</v>
      </c>
      <c r="B1624" t="s">
        <v>17589</v>
      </c>
      <c r="C1624" t="s">
        <v>232</v>
      </c>
      <c r="D1624" s="20" t="s">
        <v>1000</v>
      </c>
      <c r="E1624" s="26">
        <v>41456</v>
      </c>
      <c r="H1624" t="e">
        <v>#DIV/0!</v>
      </c>
      <c r="K1624" t="e">
        <v>#DIV/0!</v>
      </c>
      <c r="M1624" t="e">
        <v>#DIV/0!</v>
      </c>
      <c r="R1624" t="e">
        <v>#DIV/0!</v>
      </c>
      <c r="T1624">
        <v>0.87736126984126983</v>
      </c>
    </row>
    <row r="1625" spans="1:20" x14ac:dyDescent="0.25">
      <c r="A1625" s="172" t="s">
        <v>17785</v>
      </c>
      <c r="B1625" t="s">
        <v>17786</v>
      </c>
      <c r="C1625" t="s">
        <v>231</v>
      </c>
      <c r="D1625" s="20" t="s">
        <v>1002</v>
      </c>
      <c r="E1625" s="26">
        <v>41456</v>
      </c>
      <c r="H1625" t="e">
        <v>#DIV/0!</v>
      </c>
      <c r="K1625" t="e">
        <v>#DIV/0!</v>
      </c>
      <c r="M1625" t="e">
        <v>#DIV/0!</v>
      </c>
      <c r="R1625" t="e">
        <v>#DIV/0!</v>
      </c>
      <c r="T1625">
        <v>0.43</v>
      </c>
    </row>
    <row r="1626" spans="1:20" x14ac:dyDescent="0.25">
      <c r="A1626" s="172"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2"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2"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2"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2" t="s">
        <v>18750</v>
      </c>
      <c r="B1630" t="s">
        <v>18751</v>
      </c>
      <c r="C1630" t="s">
        <v>216</v>
      </c>
      <c r="D1630" s="20" t="s">
        <v>1002</v>
      </c>
      <c r="E1630" s="26">
        <v>41456</v>
      </c>
      <c r="H1630" t="e">
        <v>#DIV/0!</v>
      </c>
      <c r="K1630" t="e">
        <v>#DIV/0!</v>
      </c>
      <c r="M1630" t="e">
        <v>#DIV/0!</v>
      </c>
      <c r="R1630" t="e">
        <v>#DIV/0!</v>
      </c>
    </row>
    <row r="1631" spans="1:20" x14ac:dyDescent="0.25">
      <c r="A1631" s="172" t="s">
        <v>18927</v>
      </c>
      <c r="B1631" t="s">
        <v>18928</v>
      </c>
      <c r="C1631" t="s">
        <v>229</v>
      </c>
      <c r="D1631" s="20" t="s">
        <v>1002</v>
      </c>
      <c r="E1631" s="26">
        <v>41456</v>
      </c>
      <c r="H1631" t="e">
        <v>#DIV/0!</v>
      </c>
      <c r="K1631" t="e">
        <v>#DIV/0!</v>
      </c>
      <c r="M1631" t="e">
        <v>#DIV/0!</v>
      </c>
      <c r="R1631" t="e">
        <v>#DIV/0!</v>
      </c>
      <c r="T1631">
        <v>0.86324786324786318</v>
      </c>
    </row>
    <row r="1632" spans="1:20" x14ac:dyDescent="0.25">
      <c r="A1632" s="172" t="s">
        <v>19104</v>
      </c>
      <c r="B1632" t="s">
        <v>19105</v>
      </c>
      <c r="C1632" t="s">
        <v>230</v>
      </c>
      <c r="D1632" s="20" t="s">
        <v>1000</v>
      </c>
      <c r="E1632" s="26">
        <v>41456</v>
      </c>
      <c r="H1632" t="e">
        <v>#DIV/0!</v>
      </c>
      <c r="K1632" t="e">
        <v>#DIV/0!</v>
      </c>
      <c r="M1632" t="e">
        <v>#DIV/0!</v>
      </c>
      <c r="R1632" t="e">
        <v>#DIV/0!</v>
      </c>
      <c r="T1632">
        <v>1.1499999999999999</v>
      </c>
    </row>
    <row r="1633" spans="1:20" x14ac:dyDescent="0.25">
      <c r="A1633" s="172" t="s">
        <v>19283</v>
      </c>
      <c r="B1633" t="s">
        <v>19284</v>
      </c>
      <c r="C1633" s="20" t="s">
        <v>234</v>
      </c>
      <c r="D1633" s="20" t="s">
        <v>1000</v>
      </c>
      <c r="E1633" s="26">
        <v>41456</v>
      </c>
      <c r="H1633" t="e">
        <v>#DIV/0!</v>
      </c>
      <c r="K1633" t="e">
        <v>#DIV/0!</v>
      </c>
      <c r="M1633" t="e">
        <v>#DIV/0!</v>
      </c>
      <c r="R1633" t="e">
        <v>#DIV/0!</v>
      </c>
      <c r="T1633">
        <v>0.88888888888888884</v>
      </c>
    </row>
    <row r="1634" spans="1:20" x14ac:dyDescent="0.25">
      <c r="A1634" s="172" t="s">
        <v>19462</v>
      </c>
      <c r="B1634" t="s">
        <v>19463</v>
      </c>
      <c r="C1634" t="s">
        <v>233</v>
      </c>
      <c r="D1634" s="20" t="s">
        <v>1002</v>
      </c>
      <c r="E1634" s="26">
        <v>41456</v>
      </c>
      <c r="H1634" t="e">
        <v>#DIV/0!</v>
      </c>
      <c r="K1634" t="e">
        <v>#DIV/0!</v>
      </c>
      <c r="M1634" t="e">
        <v>#DIV/0!</v>
      </c>
      <c r="R1634" t="e">
        <v>#DIV/0!</v>
      </c>
    </row>
    <row r="1635" spans="1:20" x14ac:dyDescent="0.25">
      <c r="A1635" s="172"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2"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2"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2"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2"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2"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2"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2"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2" t="s">
        <v>21223</v>
      </c>
      <c r="B1643" t="s">
        <v>21224</v>
      </c>
      <c r="C1643" t="s">
        <v>213</v>
      </c>
      <c r="D1643" s="20" t="s">
        <v>1002</v>
      </c>
      <c r="E1643" s="26">
        <v>41456</v>
      </c>
      <c r="H1643" t="e">
        <v>#DIV/0!</v>
      </c>
      <c r="K1643" t="e">
        <v>#DIV/0!</v>
      </c>
      <c r="M1643" t="e">
        <v>#DIV/0!</v>
      </c>
      <c r="P1643">
        <v>0</v>
      </c>
      <c r="Q1643">
        <v>0</v>
      </c>
    </row>
    <row r="1644" spans="1:20" x14ac:dyDescent="0.25">
      <c r="A1644" s="172"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2"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2"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2"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2"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2" t="s">
        <v>22095</v>
      </c>
      <c r="B1649" t="s">
        <v>22096</v>
      </c>
      <c r="C1649" t="s">
        <v>219</v>
      </c>
      <c r="D1649" s="20" t="s">
        <v>1002</v>
      </c>
      <c r="E1649" s="26">
        <v>41456</v>
      </c>
      <c r="H1649" t="e">
        <v>#DIV/0!</v>
      </c>
      <c r="M1649" t="e">
        <v>#DIV/0!</v>
      </c>
    </row>
    <row r="1650" spans="1:20" x14ac:dyDescent="0.25">
      <c r="A1650" s="172"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2"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2"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2"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2"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2"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2"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2"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2"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2"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2"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2"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2"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2"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2" t="s">
        <v>12491</v>
      </c>
      <c r="B1664" t="s">
        <v>12492</v>
      </c>
      <c r="C1664" t="s">
        <v>202</v>
      </c>
      <c r="D1664" s="20" t="s">
        <v>1000</v>
      </c>
      <c r="E1664" s="26">
        <v>41487</v>
      </c>
      <c r="H1664" t="e">
        <v>#DIV/0!</v>
      </c>
      <c r="K1664" t="e">
        <v>#DIV/0!</v>
      </c>
      <c r="M1664" t="e">
        <v>#DIV/0!</v>
      </c>
      <c r="R1664" t="e">
        <v>#DIV/0!</v>
      </c>
    </row>
    <row r="1665" spans="1:20" x14ac:dyDescent="0.25">
      <c r="A1665" s="172" t="s">
        <v>11028</v>
      </c>
      <c r="B1665" t="s">
        <v>11029</v>
      </c>
      <c r="C1665" t="s">
        <v>228</v>
      </c>
      <c r="D1665" s="20" t="s">
        <v>1000</v>
      </c>
      <c r="E1665" s="26">
        <v>41487</v>
      </c>
      <c r="H1665" t="e">
        <v>#DIV/0!</v>
      </c>
      <c r="K1665" t="e">
        <v>#DIV/0!</v>
      </c>
      <c r="M1665" t="e">
        <v>#DIV/0!</v>
      </c>
      <c r="R1665" t="e">
        <v>#DIV/0!</v>
      </c>
      <c r="T1665">
        <v>1</v>
      </c>
    </row>
    <row r="1666" spans="1:20" x14ac:dyDescent="0.25">
      <c r="A1666" s="172" t="s">
        <v>10853</v>
      </c>
      <c r="B1666" t="s">
        <v>10854</v>
      </c>
      <c r="C1666" t="s">
        <v>227</v>
      </c>
      <c r="D1666" s="20" t="s">
        <v>1002</v>
      </c>
      <c r="E1666" s="26">
        <v>41487</v>
      </c>
      <c r="H1666" t="e">
        <v>#DIV/0!</v>
      </c>
      <c r="K1666" t="e">
        <v>#DIV/0!</v>
      </c>
      <c r="M1666" t="e">
        <v>#DIV/0!</v>
      </c>
      <c r="R1666" t="e">
        <v>#DIV/0!</v>
      </c>
    </row>
    <row r="1667" spans="1:20" x14ac:dyDescent="0.25">
      <c r="A1667" s="172"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2"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2"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2" t="s">
        <v>10262</v>
      </c>
      <c r="B1670" t="s">
        <v>10263</v>
      </c>
      <c r="C1670" s="20" t="s">
        <v>206</v>
      </c>
      <c r="D1670" s="20" t="s">
        <v>1000</v>
      </c>
      <c r="E1670" s="26">
        <v>41487</v>
      </c>
      <c r="H1670" t="e">
        <v>#DIV/0!</v>
      </c>
      <c r="K1670" t="e">
        <v>#DIV/0!</v>
      </c>
      <c r="M1670" t="e">
        <v>#DIV/0!</v>
      </c>
      <c r="R1670" t="e">
        <v>#DIV/0!</v>
      </c>
      <c r="T1670">
        <v>1</v>
      </c>
    </row>
    <row r="1671" spans="1:20" x14ac:dyDescent="0.25">
      <c r="A1671" s="172" t="s">
        <v>9831</v>
      </c>
      <c r="B1671" t="s">
        <v>9832</v>
      </c>
      <c r="C1671" t="s">
        <v>223</v>
      </c>
      <c r="D1671" s="20" t="s">
        <v>1002</v>
      </c>
      <c r="E1671" s="26">
        <v>41487</v>
      </c>
      <c r="H1671" t="e">
        <v>#DIV/0!</v>
      </c>
      <c r="K1671" t="e">
        <v>#DIV/0!</v>
      </c>
      <c r="M1671" t="e">
        <v>#DIV/0!</v>
      </c>
      <c r="R1671" t="e">
        <v>#DIV/0!</v>
      </c>
      <c r="T1671">
        <v>1</v>
      </c>
    </row>
    <row r="1672" spans="1:20" x14ac:dyDescent="0.25">
      <c r="A1672" s="172" t="s">
        <v>9656</v>
      </c>
      <c r="B1672" t="s">
        <v>9657</v>
      </c>
      <c r="C1672" t="s">
        <v>224</v>
      </c>
      <c r="D1672" s="20" t="s">
        <v>1000</v>
      </c>
      <c r="E1672" s="26">
        <v>41487</v>
      </c>
      <c r="H1672" t="e">
        <v>#DIV/0!</v>
      </c>
      <c r="K1672" t="e">
        <v>#DIV/0!</v>
      </c>
      <c r="M1672" t="e">
        <v>#DIV/0!</v>
      </c>
      <c r="R1672" t="e">
        <v>#DIV/0!</v>
      </c>
      <c r="T1672">
        <v>0</v>
      </c>
    </row>
    <row r="1673" spans="1:20" x14ac:dyDescent="0.25">
      <c r="A1673" s="172"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2"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2"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2"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2"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2" t="s">
        <v>8426</v>
      </c>
      <c r="B1678" t="s">
        <v>8427</v>
      </c>
      <c r="C1678" t="s">
        <v>213</v>
      </c>
      <c r="D1678" s="20" t="s">
        <v>1000</v>
      </c>
      <c r="E1678" s="26">
        <v>41487</v>
      </c>
      <c r="H1678" t="e">
        <v>#DIV/0!</v>
      </c>
      <c r="K1678" t="e">
        <v>#DIV/0!</v>
      </c>
      <c r="M1678" t="e">
        <v>#DIV/0!</v>
      </c>
      <c r="T1678">
        <v>0.69271428571428573</v>
      </c>
    </row>
    <row r="1679" spans="1:20" x14ac:dyDescent="0.25">
      <c r="A1679" s="172"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2"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2" t="s">
        <v>7950</v>
      </c>
      <c r="B1681" t="s">
        <v>7951</v>
      </c>
      <c r="C1681" t="s">
        <v>225</v>
      </c>
      <c r="D1681" s="20" t="s">
        <v>1002</v>
      </c>
      <c r="E1681" s="26">
        <v>41487</v>
      </c>
      <c r="H1681" t="e">
        <v>#DIV/0!</v>
      </c>
      <c r="K1681" t="e">
        <v>#DIV/0!</v>
      </c>
      <c r="M1681" t="e">
        <v>#DIV/0!</v>
      </c>
      <c r="R1681" t="e">
        <v>#DIV/0!</v>
      </c>
      <c r="T1681">
        <v>0.43</v>
      </c>
    </row>
    <row r="1682" spans="1:20" x14ac:dyDescent="0.25">
      <c r="A1682" s="172" t="s">
        <v>7749</v>
      </c>
      <c r="B1682" t="s">
        <v>7750</v>
      </c>
      <c r="C1682" t="s">
        <v>226</v>
      </c>
      <c r="D1682" s="20" t="s">
        <v>1000</v>
      </c>
      <c r="E1682" s="26">
        <v>41487</v>
      </c>
      <c r="H1682" t="e">
        <v>#DIV/0!</v>
      </c>
      <c r="K1682" t="e">
        <v>#DIV/0!</v>
      </c>
      <c r="M1682" t="e">
        <v>#DIV/0!</v>
      </c>
      <c r="R1682" t="e">
        <v>#DIV/0!</v>
      </c>
    </row>
    <row r="1683" spans="1:20" x14ac:dyDescent="0.25">
      <c r="A1683" s="172"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2"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2" t="s">
        <v>7010</v>
      </c>
      <c r="B1685" t="s">
        <v>7011</v>
      </c>
      <c r="C1685" s="20" t="s">
        <v>232</v>
      </c>
      <c r="D1685" s="20" t="s">
        <v>1002</v>
      </c>
      <c r="E1685" s="26">
        <v>41487</v>
      </c>
      <c r="H1685" t="e">
        <v>#DIV/0!</v>
      </c>
      <c r="K1685" t="e">
        <v>#DIV/0!</v>
      </c>
      <c r="M1685" t="e">
        <v>#DIV/0!</v>
      </c>
      <c r="R1685" t="e">
        <v>#DIV/0!</v>
      </c>
    </row>
    <row r="1686" spans="1:20" x14ac:dyDescent="0.25">
      <c r="A1686" s="172" t="s">
        <v>6819</v>
      </c>
      <c r="B1686" t="s">
        <v>6820</v>
      </c>
      <c r="C1686" t="s">
        <v>231</v>
      </c>
      <c r="D1686" s="20" t="s">
        <v>1000</v>
      </c>
      <c r="E1686" s="26">
        <v>41487</v>
      </c>
      <c r="H1686" t="e">
        <v>#DIV/0!</v>
      </c>
      <c r="K1686" t="e">
        <v>#DIV/0!</v>
      </c>
      <c r="M1686" t="e">
        <v>#DIV/0!</v>
      </c>
      <c r="R1686" t="e">
        <v>#DIV/0!</v>
      </c>
    </row>
    <row r="1687" spans="1:20" x14ac:dyDescent="0.25">
      <c r="A1687" s="172"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2"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2"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2"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2" t="s">
        <v>5870</v>
      </c>
      <c r="B1691" t="s">
        <v>5871</v>
      </c>
      <c r="C1691" t="s">
        <v>216</v>
      </c>
      <c r="D1691" s="20" t="s">
        <v>1000</v>
      </c>
      <c r="E1691" s="26">
        <v>41487</v>
      </c>
      <c r="H1691" t="e">
        <v>#DIV/0!</v>
      </c>
      <c r="K1691" t="e">
        <v>#DIV/0!</v>
      </c>
      <c r="M1691" t="e">
        <v>#DIV/0!</v>
      </c>
      <c r="R1691" t="e">
        <v>#DIV/0!</v>
      </c>
    </row>
    <row r="1692" spans="1:20" x14ac:dyDescent="0.25">
      <c r="A1692" s="172"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2"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2"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2" t="s">
        <v>5002</v>
      </c>
      <c r="B1695" t="s">
        <v>5003</v>
      </c>
      <c r="C1695" t="s">
        <v>229</v>
      </c>
      <c r="D1695" s="20" t="s">
        <v>1000</v>
      </c>
      <c r="E1695" s="26">
        <v>41487</v>
      </c>
      <c r="H1695" t="e">
        <v>#DIV/0!</v>
      </c>
      <c r="K1695" t="e">
        <v>#DIV/0!</v>
      </c>
      <c r="M1695" t="e">
        <v>#DIV/0!</v>
      </c>
      <c r="R1695" t="e">
        <v>#DIV/0!</v>
      </c>
    </row>
    <row r="1696" spans="1:20" x14ac:dyDescent="0.25">
      <c r="A1696" s="172" t="s">
        <v>4827</v>
      </c>
      <c r="B1696" t="s">
        <v>4828</v>
      </c>
      <c r="C1696" t="s">
        <v>230</v>
      </c>
      <c r="D1696" s="20" t="s">
        <v>1002</v>
      </c>
      <c r="E1696" s="26">
        <v>41487</v>
      </c>
      <c r="H1696" t="e">
        <v>#DIV/0!</v>
      </c>
      <c r="K1696" t="e">
        <v>#DIV/0!</v>
      </c>
      <c r="M1696" t="e">
        <v>#DIV/0!</v>
      </c>
      <c r="R1696" t="e">
        <v>#DIV/0!</v>
      </c>
      <c r="T1696">
        <v>1.1499999999999999</v>
      </c>
    </row>
    <row r="1697" spans="1:20" x14ac:dyDescent="0.25">
      <c r="A1697" s="172" t="s">
        <v>4652</v>
      </c>
      <c r="B1697" t="s">
        <v>4653</v>
      </c>
      <c r="C1697" t="s">
        <v>234</v>
      </c>
      <c r="D1697" s="20" t="s">
        <v>1002</v>
      </c>
      <c r="E1697" s="26">
        <v>41487</v>
      </c>
      <c r="H1697" t="e">
        <v>#DIV/0!</v>
      </c>
      <c r="K1697" t="e">
        <v>#DIV/0!</v>
      </c>
      <c r="M1697" t="e">
        <v>#DIV/0!</v>
      </c>
      <c r="R1697" t="e">
        <v>#DIV/0!</v>
      </c>
      <c r="T1697">
        <v>0.6</v>
      </c>
    </row>
    <row r="1698" spans="1:20" x14ac:dyDescent="0.25">
      <c r="A1698" s="172" t="s">
        <v>4477</v>
      </c>
      <c r="B1698" t="s">
        <v>4478</v>
      </c>
      <c r="C1698" t="s">
        <v>233</v>
      </c>
      <c r="D1698" s="20" t="s">
        <v>1000</v>
      </c>
      <c r="E1698" s="26">
        <v>41487</v>
      </c>
      <c r="H1698" t="e">
        <v>#DIV/0!</v>
      </c>
      <c r="K1698" t="e">
        <v>#DIV/0!</v>
      </c>
      <c r="M1698" t="e">
        <v>#DIV/0!</v>
      </c>
      <c r="R1698" t="e">
        <v>#DIV/0!</v>
      </c>
    </row>
    <row r="1699" spans="1:20" x14ac:dyDescent="0.25">
      <c r="A1699" s="172"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2"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2"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2" t="s">
        <v>3887</v>
      </c>
      <c r="B1702" t="s">
        <v>3888</v>
      </c>
      <c r="C1702" t="s">
        <v>219</v>
      </c>
      <c r="D1702" s="20" t="s">
        <v>1000</v>
      </c>
      <c r="E1702" s="26">
        <v>41487</v>
      </c>
      <c r="H1702" t="e">
        <v>#DIV/0!</v>
      </c>
      <c r="M1702" t="e">
        <v>#DIV/0!</v>
      </c>
    </row>
    <row r="1703" spans="1:20" x14ac:dyDescent="0.25">
      <c r="A1703" s="172"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2"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2"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2"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2"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2"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2"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2"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2"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2"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2"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2"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2"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2" t="s">
        <v>15035</v>
      </c>
      <c r="B1716" t="s">
        <v>15036</v>
      </c>
      <c r="C1716" s="20" t="s">
        <v>202</v>
      </c>
      <c r="D1716" s="20" t="s">
        <v>1002</v>
      </c>
      <c r="E1716" s="26">
        <v>41487</v>
      </c>
      <c r="H1716" t="e">
        <v>#DIV/0!</v>
      </c>
      <c r="K1716" t="e">
        <v>#DIV/0!</v>
      </c>
      <c r="M1716" t="e">
        <v>#DIV/0!</v>
      </c>
      <c r="R1716" t="e">
        <v>#DIV/0!</v>
      </c>
    </row>
    <row r="1717" spans="1:20" x14ac:dyDescent="0.25">
      <c r="A1717" s="172" t="s">
        <v>15578</v>
      </c>
      <c r="B1717" t="s">
        <v>15579</v>
      </c>
      <c r="C1717" t="s">
        <v>228</v>
      </c>
      <c r="D1717" s="20" t="s">
        <v>1002</v>
      </c>
      <c r="E1717" s="26">
        <v>41487</v>
      </c>
      <c r="H1717" t="e">
        <v>#DIV/0!</v>
      </c>
      <c r="K1717" t="e">
        <v>#DIV/0!</v>
      </c>
      <c r="M1717" t="e">
        <v>#DIV/0!</v>
      </c>
      <c r="R1717" t="e">
        <v>#DIV/0!</v>
      </c>
    </row>
    <row r="1718" spans="1:20" x14ac:dyDescent="0.25">
      <c r="A1718" s="172" t="s">
        <v>15739</v>
      </c>
      <c r="B1718" t="s">
        <v>15740</v>
      </c>
      <c r="C1718" t="s">
        <v>227</v>
      </c>
      <c r="D1718" s="20" t="s">
        <v>1000</v>
      </c>
      <c r="E1718" s="26">
        <v>41487</v>
      </c>
      <c r="H1718" t="e">
        <v>#DIV/0!</v>
      </c>
      <c r="K1718" t="e">
        <v>#DIV/0!</v>
      </c>
      <c r="M1718" t="e">
        <v>#DIV/0!</v>
      </c>
      <c r="R1718" t="e">
        <v>#DIV/0!</v>
      </c>
    </row>
    <row r="1719" spans="1:20" x14ac:dyDescent="0.25">
      <c r="A1719" s="172"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2"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2"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2" t="s">
        <v>16449</v>
      </c>
      <c r="B1722" t="s">
        <v>16450</v>
      </c>
      <c r="C1722" t="s">
        <v>206</v>
      </c>
      <c r="D1722" s="20" t="s">
        <v>1002</v>
      </c>
      <c r="E1722" s="26">
        <v>41487</v>
      </c>
      <c r="H1722" t="e">
        <v>#DIV/0!</v>
      </c>
      <c r="K1722" t="e">
        <v>#DIV/0!</v>
      </c>
      <c r="M1722" t="e">
        <v>#DIV/0!</v>
      </c>
      <c r="R1722" t="e">
        <v>#DIV/0!</v>
      </c>
    </row>
    <row r="1723" spans="1:20" x14ac:dyDescent="0.25">
      <c r="A1723" s="172" t="s">
        <v>16590</v>
      </c>
      <c r="B1723" t="s">
        <v>16591</v>
      </c>
      <c r="C1723" t="s">
        <v>223</v>
      </c>
      <c r="D1723" s="20" t="s">
        <v>1000</v>
      </c>
      <c r="E1723" s="26">
        <v>41487</v>
      </c>
      <c r="H1723" t="e">
        <v>#DIV/0!</v>
      </c>
      <c r="K1723" t="e">
        <v>#DIV/0!</v>
      </c>
      <c r="M1723" t="e">
        <v>#DIV/0!</v>
      </c>
      <c r="R1723" t="e">
        <v>#DIV/0!</v>
      </c>
      <c r="T1723">
        <v>0.79903571428571429</v>
      </c>
    </row>
    <row r="1724" spans="1:20" x14ac:dyDescent="0.25">
      <c r="A1724" s="172" t="s">
        <v>16769</v>
      </c>
      <c r="B1724" t="s">
        <v>16770</v>
      </c>
      <c r="C1724" s="20" t="s">
        <v>224</v>
      </c>
      <c r="D1724" s="20" t="s">
        <v>1002</v>
      </c>
      <c r="E1724" s="26">
        <v>41487</v>
      </c>
      <c r="H1724" t="e">
        <v>#DIV/0!</v>
      </c>
      <c r="K1724" t="e">
        <v>#DIV/0!</v>
      </c>
      <c r="M1724" t="e">
        <v>#DIV/0!</v>
      </c>
      <c r="R1724" t="e">
        <v>#DIV/0!</v>
      </c>
      <c r="T1724">
        <v>0.83450000000000002</v>
      </c>
    </row>
    <row r="1725" spans="1:20" x14ac:dyDescent="0.25">
      <c r="A1725" s="172" t="s">
        <v>17206</v>
      </c>
      <c r="B1725" t="s">
        <v>17207</v>
      </c>
      <c r="C1725" s="20" t="s">
        <v>225</v>
      </c>
      <c r="D1725" s="20" t="s">
        <v>1000</v>
      </c>
      <c r="E1725" s="26">
        <v>41487</v>
      </c>
      <c r="H1725" t="e">
        <v>#DIV/0!</v>
      </c>
      <c r="K1725" t="e">
        <v>#DIV/0!</v>
      </c>
      <c r="M1725" t="e">
        <v>#DIV/0!</v>
      </c>
      <c r="R1725" t="e">
        <v>#DIV/0!</v>
      </c>
      <c r="T1725">
        <v>0.66900000000000004</v>
      </c>
    </row>
    <row r="1726" spans="1:20" x14ac:dyDescent="0.25">
      <c r="A1726" s="172" t="s">
        <v>17413</v>
      </c>
      <c r="B1726" t="s">
        <v>17414</v>
      </c>
      <c r="C1726" s="20" t="s">
        <v>226</v>
      </c>
      <c r="D1726" s="20" t="s">
        <v>1002</v>
      </c>
      <c r="E1726" s="26">
        <v>41487</v>
      </c>
      <c r="H1726" t="e">
        <v>#DIV/0!</v>
      </c>
      <c r="K1726" t="e">
        <v>#DIV/0!</v>
      </c>
      <c r="M1726" t="e">
        <v>#DIV/0!</v>
      </c>
      <c r="R1726" t="e">
        <v>#DIV/0!</v>
      </c>
      <c r="T1726">
        <v>1</v>
      </c>
    </row>
    <row r="1727" spans="1:20" x14ac:dyDescent="0.25">
      <c r="A1727" s="172" t="s">
        <v>17590</v>
      </c>
      <c r="B1727" t="s">
        <v>17591</v>
      </c>
      <c r="C1727" t="s">
        <v>232</v>
      </c>
      <c r="D1727" s="20" t="s">
        <v>1000</v>
      </c>
      <c r="E1727" s="26">
        <v>41487</v>
      </c>
      <c r="H1727" t="e">
        <v>#DIV/0!</v>
      </c>
      <c r="K1727" t="e">
        <v>#DIV/0!</v>
      </c>
      <c r="M1727" t="e">
        <v>#DIV/0!</v>
      </c>
      <c r="R1727" t="e">
        <v>#DIV/0!</v>
      </c>
      <c r="T1727">
        <v>1</v>
      </c>
    </row>
    <row r="1728" spans="1:20" x14ac:dyDescent="0.25">
      <c r="A1728" s="172" t="s">
        <v>17787</v>
      </c>
      <c r="B1728" t="s">
        <v>17788</v>
      </c>
      <c r="C1728" t="s">
        <v>231</v>
      </c>
      <c r="D1728" s="20" t="s">
        <v>1002</v>
      </c>
      <c r="E1728" s="26">
        <v>41487</v>
      </c>
      <c r="H1728" t="e">
        <v>#DIV/0!</v>
      </c>
      <c r="K1728" t="e">
        <v>#DIV/0!</v>
      </c>
      <c r="M1728" t="e">
        <v>#DIV/0!</v>
      </c>
      <c r="R1728" t="e">
        <v>#DIV/0!</v>
      </c>
      <c r="T1728">
        <v>0</v>
      </c>
    </row>
    <row r="1729" spans="1:20" x14ac:dyDescent="0.25">
      <c r="A1729" s="172"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2"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2"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2"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2" t="s">
        <v>18752</v>
      </c>
      <c r="B1733" t="s">
        <v>18753</v>
      </c>
      <c r="C1733" t="s">
        <v>216</v>
      </c>
      <c r="D1733" s="20" t="s">
        <v>1002</v>
      </c>
      <c r="E1733" s="26">
        <v>41487</v>
      </c>
      <c r="H1733" t="e">
        <v>#DIV/0!</v>
      </c>
      <c r="K1733" t="e">
        <v>#DIV/0!</v>
      </c>
      <c r="M1733" t="e">
        <v>#DIV/0!</v>
      </c>
      <c r="R1733" t="e">
        <v>#DIV/0!</v>
      </c>
      <c r="T1733">
        <v>0.97857142857142865</v>
      </c>
    </row>
    <row r="1734" spans="1:20" x14ac:dyDescent="0.25">
      <c r="A1734" s="172" t="s">
        <v>18929</v>
      </c>
      <c r="B1734" t="s">
        <v>18930</v>
      </c>
      <c r="C1734" t="s">
        <v>229</v>
      </c>
      <c r="D1734" s="20" t="s">
        <v>1002</v>
      </c>
      <c r="E1734" s="26">
        <v>41487</v>
      </c>
      <c r="H1734" t="e">
        <v>#DIV/0!</v>
      </c>
      <c r="K1734" t="e">
        <v>#DIV/0!</v>
      </c>
      <c r="M1734" t="e">
        <v>#DIV/0!</v>
      </c>
      <c r="R1734" t="e">
        <v>#DIV/0!</v>
      </c>
      <c r="T1734">
        <v>0.84560386473429949</v>
      </c>
    </row>
    <row r="1735" spans="1:20" x14ac:dyDescent="0.25">
      <c r="A1735" s="172" t="s">
        <v>19106</v>
      </c>
      <c r="B1735" t="s">
        <v>19107</v>
      </c>
      <c r="C1735" t="s">
        <v>230</v>
      </c>
      <c r="D1735" s="20" t="s">
        <v>1000</v>
      </c>
      <c r="E1735" s="26">
        <v>41487</v>
      </c>
      <c r="H1735" t="e">
        <v>#DIV/0!</v>
      </c>
      <c r="K1735" t="e">
        <v>#DIV/0!</v>
      </c>
      <c r="M1735" t="e">
        <v>#DIV/0!</v>
      </c>
      <c r="R1735" t="e">
        <v>#DIV/0!</v>
      </c>
      <c r="T1735">
        <v>0</v>
      </c>
    </row>
    <row r="1736" spans="1:20" x14ac:dyDescent="0.25">
      <c r="A1736" s="172" t="s">
        <v>19285</v>
      </c>
      <c r="B1736" t="s">
        <v>19286</v>
      </c>
      <c r="C1736" t="s">
        <v>234</v>
      </c>
      <c r="D1736" s="20" t="s">
        <v>1000</v>
      </c>
      <c r="E1736" s="26">
        <v>41487</v>
      </c>
      <c r="H1736" t="e">
        <v>#DIV/0!</v>
      </c>
      <c r="K1736" t="e">
        <v>#DIV/0!</v>
      </c>
      <c r="M1736" t="e">
        <v>#DIV/0!</v>
      </c>
      <c r="R1736" t="e">
        <v>#DIV/0!</v>
      </c>
      <c r="T1736">
        <v>0.88491572348746272</v>
      </c>
    </row>
    <row r="1737" spans="1:20" x14ac:dyDescent="0.25">
      <c r="A1737" s="172" t="s">
        <v>19464</v>
      </c>
      <c r="B1737" t="s">
        <v>19465</v>
      </c>
      <c r="C1737" t="s">
        <v>233</v>
      </c>
      <c r="D1737" s="20" t="s">
        <v>1002</v>
      </c>
      <c r="E1737" s="26">
        <v>41487</v>
      </c>
      <c r="H1737" t="e">
        <v>#DIV/0!</v>
      </c>
      <c r="K1737" t="e">
        <v>#DIV/0!</v>
      </c>
      <c r="M1737" t="e">
        <v>#DIV/0!</v>
      </c>
      <c r="R1737" t="e">
        <v>#DIV/0!</v>
      </c>
      <c r="T1737">
        <v>0.8</v>
      </c>
    </row>
    <row r="1738" spans="1:20" x14ac:dyDescent="0.25">
      <c r="A1738" s="172"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2"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2"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2" t="s">
        <v>20372</v>
      </c>
      <c r="B1741" t="s">
        <v>20373</v>
      </c>
      <c r="C1741" s="20" t="s">
        <v>211</v>
      </c>
      <c r="D1741" s="20" t="s">
        <v>1002</v>
      </c>
      <c r="E1741" s="26">
        <v>41487</v>
      </c>
      <c r="H1741" t="e">
        <v>#DIV/0!</v>
      </c>
      <c r="K1741" t="e">
        <v>#DIV/0!</v>
      </c>
      <c r="M1741" t="e">
        <v>#DIV/0!</v>
      </c>
      <c r="N1741">
        <v>0</v>
      </c>
      <c r="R1741" t="e">
        <v>#DIV/0!</v>
      </c>
    </row>
    <row r="1742" spans="1:20" x14ac:dyDescent="0.25">
      <c r="A1742" s="172"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2"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2"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2"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2" t="s">
        <v>21225</v>
      </c>
      <c r="B1746" t="s">
        <v>21226</v>
      </c>
      <c r="C1746" t="s">
        <v>213</v>
      </c>
      <c r="D1746" s="20" t="s">
        <v>1002</v>
      </c>
      <c r="E1746" s="26">
        <v>41487</v>
      </c>
      <c r="H1746" t="e">
        <v>#DIV/0!</v>
      </c>
      <c r="K1746" t="e">
        <v>#DIV/0!</v>
      </c>
      <c r="M1746" t="e">
        <v>#DIV/0!</v>
      </c>
    </row>
    <row r="1747" spans="1:20" x14ac:dyDescent="0.25">
      <c r="A1747" s="172"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2"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2"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2"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2"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2" t="s">
        <v>22097</v>
      </c>
      <c r="B1752" t="s">
        <v>22098</v>
      </c>
      <c r="C1752" t="s">
        <v>219</v>
      </c>
      <c r="D1752" s="20" t="s">
        <v>1002</v>
      </c>
      <c r="E1752" s="26">
        <v>41487</v>
      </c>
      <c r="H1752" t="e">
        <v>#DIV/0!</v>
      </c>
      <c r="M1752" t="e">
        <v>#DIV/0!</v>
      </c>
      <c r="T1752">
        <v>1.125</v>
      </c>
    </row>
    <row r="1753" spans="1:20" x14ac:dyDescent="0.25">
      <c r="A1753" s="172"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2"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2"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2"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2"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2"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2"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2"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2"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2"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2"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2"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2"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2"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2" t="s">
        <v>12493</v>
      </c>
      <c r="B1767" t="s">
        <v>12494</v>
      </c>
      <c r="C1767" t="s">
        <v>202</v>
      </c>
      <c r="D1767" s="20" t="s">
        <v>1000</v>
      </c>
      <c r="E1767" s="26">
        <v>41518</v>
      </c>
      <c r="H1767" t="e">
        <v>#DIV/0!</v>
      </c>
      <c r="K1767" t="e">
        <v>#DIV/0!</v>
      </c>
      <c r="M1767" t="e">
        <v>#DIV/0!</v>
      </c>
      <c r="R1767" t="e">
        <v>#DIV/0!</v>
      </c>
    </row>
    <row r="1768" spans="1:20" x14ac:dyDescent="0.25">
      <c r="A1768" s="172" t="s">
        <v>11030</v>
      </c>
      <c r="B1768" t="s">
        <v>11031</v>
      </c>
      <c r="C1768" s="20" t="s">
        <v>228</v>
      </c>
      <c r="D1768" s="20" t="s">
        <v>1000</v>
      </c>
      <c r="E1768" s="26">
        <v>41518</v>
      </c>
      <c r="H1768" t="e">
        <v>#DIV/0!</v>
      </c>
      <c r="K1768" t="e">
        <v>#DIV/0!</v>
      </c>
      <c r="M1768" t="e">
        <v>#DIV/0!</v>
      </c>
      <c r="R1768" t="e">
        <v>#DIV/0!</v>
      </c>
      <c r="T1768">
        <v>0.92500000000000004</v>
      </c>
    </row>
    <row r="1769" spans="1:20" x14ac:dyDescent="0.25">
      <c r="A1769" s="172" t="s">
        <v>10855</v>
      </c>
      <c r="B1769" t="s">
        <v>10856</v>
      </c>
      <c r="C1769" t="s">
        <v>227</v>
      </c>
      <c r="D1769" s="20" t="s">
        <v>1002</v>
      </c>
      <c r="E1769" s="26">
        <v>41518</v>
      </c>
      <c r="H1769" t="e">
        <v>#DIV/0!</v>
      </c>
      <c r="K1769" t="e">
        <v>#DIV/0!</v>
      </c>
      <c r="M1769" t="e">
        <v>#DIV/0!</v>
      </c>
      <c r="R1769" t="e">
        <v>#DIV/0!</v>
      </c>
      <c r="T1769">
        <v>0.95</v>
      </c>
    </row>
    <row r="1770" spans="1:20" x14ac:dyDescent="0.25">
      <c r="A1770" s="172"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2"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2"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2" t="s">
        <v>10264</v>
      </c>
      <c r="B1773" t="s">
        <v>10265</v>
      </c>
      <c r="C1773" t="s">
        <v>206</v>
      </c>
      <c r="D1773" s="20" t="s">
        <v>1000</v>
      </c>
      <c r="E1773" s="26">
        <v>41518</v>
      </c>
      <c r="H1773" t="e">
        <v>#DIV/0!</v>
      </c>
      <c r="K1773" t="e">
        <v>#DIV/0!</v>
      </c>
      <c r="M1773" t="e">
        <v>#DIV/0!</v>
      </c>
      <c r="R1773" t="e">
        <v>#DIV/0!</v>
      </c>
    </row>
    <row r="1774" spans="1:20" x14ac:dyDescent="0.25">
      <c r="A1774" s="172" t="s">
        <v>9833</v>
      </c>
      <c r="B1774" t="s">
        <v>9834</v>
      </c>
      <c r="C1774" t="s">
        <v>223</v>
      </c>
      <c r="D1774" s="20" t="s">
        <v>1002</v>
      </c>
      <c r="E1774" s="26">
        <v>41518</v>
      </c>
      <c r="H1774" t="e">
        <v>#DIV/0!</v>
      </c>
      <c r="K1774" t="e">
        <v>#DIV/0!</v>
      </c>
      <c r="M1774" t="e">
        <v>#DIV/0!</v>
      </c>
      <c r="R1774" t="e">
        <v>#DIV/0!</v>
      </c>
    </row>
    <row r="1775" spans="1:20" x14ac:dyDescent="0.25">
      <c r="A1775" s="172" t="s">
        <v>9658</v>
      </c>
      <c r="B1775" t="s">
        <v>9659</v>
      </c>
      <c r="C1775" t="s">
        <v>224</v>
      </c>
      <c r="D1775" s="20" t="s">
        <v>1000</v>
      </c>
      <c r="E1775" s="26">
        <v>41518</v>
      </c>
      <c r="H1775" t="e">
        <v>#DIV/0!</v>
      </c>
      <c r="K1775" t="e">
        <v>#DIV/0!</v>
      </c>
      <c r="M1775" t="e">
        <v>#DIV/0!</v>
      </c>
      <c r="R1775" t="e">
        <v>#DIV/0!</v>
      </c>
      <c r="T1775">
        <v>0.5714285714285714</v>
      </c>
    </row>
    <row r="1776" spans="1:20" x14ac:dyDescent="0.25">
      <c r="A1776" s="172" t="s">
        <v>9267</v>
      </c>
      <c r="B1776" t="s">
        <v>9268</v>
      </c>
      <c r="C1776" t="s">
        <v>211</v>
      </c>
      <c r="D1776" s="20" t="s">
        <v>1000</v>
      </c>
      <c r="E1776" s="26">
        <v>41518</v>
      </c>
      <c r="H1776" t="e">
        <v>#DIV/0!</v>
      </c>
      <c r="K1776" t="e">
        <v>#DIV/0!</v>
      </c>
      <c r="M1776" t="e">
        <v>#DIV/0!</v>
      </c>
      <c r="N1776">
        <v>0</v>
      </c>
      <c r="R1776" t="e">
        <v>#DIV/0!</v>
      </c>
    </row>
    <row r="1777" spans="1:20" x14ac:dyDescent="0.25">
      <c r="A1777" s="172"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2" t="s">
        <v>9027</v>
      </c>
      <c r="B1778" t="s">
        <v>9028</v>
      </c>
      <c r="C1778" t="s">
        <v>894</v>
      </c>
      <c r="D1778" s="20" t="s">
        <v>1000</v>
      </c>
      <c r="E1778" s="26">
        <v>41518</v>
      </c>
    </row>
    <row r="1779" spans="1:20" x14ac:dyDescent="0.25">
      <c r="A1779" s="172"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2"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2" t="s">
        <v>8428</v>
      </c>
      <c r="B1781" t="s">
        <v>8429</v>
      </c>
      <c r="C1781" s="20" t="s">
        <v>213</v>
      </c>
      <c r="D1781" s="20" t="s">
        <v>1000</v>
      </c>
      <c r="E1781" s="26">
        <v>41518</v>
      </c>
      <c r="H1781" t="e">
        <v>#DIV/0!</v>
      </c>
      <c r="K1781" t="e">
        <v>#DIV/0!</v>
      </c>
      <c r="M1781" t="e">
        <v>#DIV/0!</v>
      </c>
      <c r="T1781">
        <v>0.67900000000000005</v>
      </c>
    </row>
    <row r="1782" spans="1:20" x14ac:dyDescent="0.25">
      <c r="A1782" s="172"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2"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2" t="s">
        <v>7952</v>
      </c>
      <c r="B1784" t="s">
        <v>7953</v>
      </c>
      <c r="C1784" t="s">
        <v>225</v>
      </c>
      <c r="D1784" s="20" t="s">
        <v>1002</v>
      </c>
      <c r="E1784" s="26">
        <v>41518</v>
      </c>
      <c r="H1784" t="e">
        <v>#DIV/0!</v>
      </c>
      <c r="K1784" t="e">
        <v>#DIV/0!</v>
      </c>
      <c r="M1784" t="e">
        <v>#DIV/0!</v>
      </c>
      <c r="R1784" t="e">
        <v>#DIV/0!</v>
      </c>
      <c r="T1784">
        <v>0</v>
      </c>
    </row>
    <row r="1785" spans="1:20" x14ac:dyDescent="0.25">
      <c r="A1785" s="172" t="s">
        <v>7751</v>
      </c>
      <c r="B1785" t="s">
        <v>7752</v>
      </c>
      <c r="C1785" t="s">
        <v>226</v>
      </c>
      <c r="D1785" s="20" t="s">
        <v>1000</v>
      </c>
      <c r="E1785" s="26">
        <v>41518</v>
      </c>
      <c r="H1785" t="e">
        <v>#DIV/0!</v>
      </c>
      <c r="K1785" t="e">
        <v>#DIV/0!</v>
      </c>
      <c r="M1785" t="e">
        <v>#DIV/0!</v>
      </c>
      <c r="R1785" t="e">
        <v>#DIV/0!</v>
      </c>
      <c r="T1785">
        <v>0.92063492063492069</v>
      </c>
    </row>
    <row r="1786" spans="1:20" x14ac:dyDescent="0.25">
      <c r="A1786" s="172"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2"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2" t="s">
        <v>7012</v>
      </c>
      <c r="B1788" t="s">
        <v>7013</v>
      </c>
      <c r="C1788" t="s">
        <v>232</v>
      </c>
      <c r="D1788" s="20" t="s">
        <v>1002</v>
      </c>
      <c r="E1788" s="26">
        <v>41518</v>
      </c>
      <c r="H1788" t="e">
        <v>#DIV/0!</v>
      </c>
      <c r="K1788" t="e">
        <v>#DIV/0!</v>
      </c>
      <c r="M1788" t="e">
        <v>#DIV/0!</v>
      </c>
      <c r="R1788" t="e">
        <v>#DIV/0!</v>
      </c>
      <c r="T1788">
        <v>0.71699999999999997</v>
      </c>
    </row>
    <row r="1789" spans="1:20" x14ac:dyDescent="0.25">
      <c r="A1789" s="172" t="s">
        <v>6821</v>
      </c>
      <c r="B1789" t="s">
        <v>6822</v>
      </c>
      <c r="C1789" t="s">
        <v>231</v>
      </c>
      <c r="D1789" s="20" t="s">
        <v>1000</v>
      </c>
      <c r="E1789" s="26">
        <v>41518</v>
      </c>
      <c r="H1789" t="e">
        <v>#DIV/0!</v>
      </c>
      <c r="K1789" t="e">
        <v>#DIV/0!</v>
      </c>
      <c r="M1789" t="e">
        <v>#DIV/0!</v>
      </c>
      <c r="R1789" t="e">
        <v>#DIV/0!</v>
      </c>
      <c r="T1789">
        <v>0.97857142857142865</v>
      </c>
    </row>
    <row r="1790" spans="1:20" x14ac:dyDescent="0.25">
      <c r="A1790" s="172"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2"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2"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2"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2" t="s">
        <v>5872</v>
      </c>
      <c r="B1794" t="s">
        <v>5873</v>
      </c>
      <c r="C1794" t="s">
        <v>216</v>
      </c>
      <c r="D1794" s="20" t="s">
        <v>1000</v>
      </c>
      <c r="E1794" s="26">
        <v>41518</v>
      </c>
      <c r="H1794" t="e">
        <v>#DIV/0!</v>
      </c>
      <c r="K1794" t="e">
        <v>#DIV/0!</v>
      </c>
      <c r="M1794" t="e">
        <v>#DIV/0!</v>
      </c>
      <c r="R1794" t="e">
        <v>#DIV/0!</v>
      </c>
    </row>
    <row r="1795" spans="1:20" x14ac:dyDescent="0.25">
      <c r="A1795" s="172"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2"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2"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2" t="s">
        <v>5004</v>
      </c>
      <c r="B1798" t="s">
        <v>5005</v>
      </c>
      <c r="C1798" t="s">
        <v>229</v>
      </c>
      <c r="D1798" s="20" t="s">
        <v>1000</v>
      </c>
      <c r="E1798" s="26">
        <v>41518</v>
      </c>
      <c r="H1798" t="e">
        <v>#DIV/0!</v>
      </c>
      <c r="K1798" t="e">
        <v>#DIV/0!</v>
      </c>
      <c r="M1798" t="e">
        <v>#DIV/0!</v>
      </c>
      <c r="R1798" t="e">
        <v>#DIV/0!</v>
      </c>
    </row>
    <row r="1799" spans="1:20" x14ac:dyDescent="0.25">
      <c r="A1799" s="172" t="s">
        <v>4829</v>
      </c>
      <c r="B1799" t="s">
        <v>4830</v>
      </c>
      <c r="C1799" t="s">
        <v>230</v>
      </c>
      <c r="D1799" s="20" t="s">
        <v>1002</v>
      </c>
      <c r="E1799" s="26">
        <v>41518</v>
      </c>
      <c r="H1799" t="e">
        <v>#DIV/0!</v>
      </c>
      <c r="K1799" t="e">
        <v>#DIV/0!</v>
      </c>
      <c r="M1799" t="e">
        <v>#DIV/0!</v>
      </c>
      <c r="R1799" t="e">
        <v>#DIV/0!</v>
      </c>
      <c r="T1799">
        <v>1.2727272727272727</v>
      </c>
    </row>
    <row r="1800" spans="1:20" x14ac:dyDescent="0.25">
      <c r="A1800" s="172" t="s">
        <v>4654</v>
      </c>
      <c r="B1800" t="s">
        <v>4655</v>
      </c>
      <c r="C1800" t="s">
        <v>234</v>
      </c>
      <c r="D1800" s="20" t="s">
        <v>1002</v>
      </c>
      <c r="E1800" s="26">
        <v>41518</v>
      </c>
      <c r="H1800" t="e">
        <v>#DIV/0!</v>
      </c>
      <c r="K1800" t="e">
        <v>#DIV/0!</v>
      </c>
      <c r="M1800" t="e">
        <v>#DIV/0!</v>
      </c>
      <c r="R1800" t="e">
        <v>#DIV/0!</v>
      </c>
      <c r="T1800">
        <v>1.2</v>
      </c>
    </row>
    <row r="1801" spans="1:20" x14ac:dyDescent="0.25">
      <c r="A1801" s="172" t="s">
        <v>4479</v>
      </c>
      <c r="B1801" t="s">
        <v>4480</v>
      </c>
      <c r="C1801" s="20" t="s">
        <v>233</v>
      </c>
      <c r="D1801" s="20" t="s">
        <v>1000</v>
      </c>
      <c r="E1801" s="26">
        <v>41518</v>
      </c>
      <c r="H1801" t="e">
        <v>#DIV/0!</v>
      </c>
      <c r="K1801" t="e">
        <v>#DIV/0!</v>
      </c>
      <c r="M1801" t="e">
        <v>#DIV/0!</v>
      </c>
      <c r="R1801" t="e">
        <v>#DIV/0!</v>
      </c>
      <c r="T1801">
        <v>1</v>
      </c>
    </row>
    <row r="1802" spans="1:20" x14ac:dyDescent="0.25">
      <c r="A1802" s="172"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2" t="s">
        <v>4239</v>
      </c>
      <c r="B1803" t="s">
        <v>4240</v>
      </c>
      <c r="C1803" t="s">
        <v>895</v>
      </c>
      <c r="D1803" s="20" t="s">
        <v>1000</v>
      </c>
      <c r="E1803" s="26">
        <v>41518</v>
      </c>
      <c r="F1803">
        <v>0</v>
      </c>
      <c r="G1803">
        <v>0</v>
      </c>
      <c r="I1803">
        <v>0</v>
      </c>
      <c r="J1803">
        <v>0</v>
      </c>
      <c r="L1803">
        <v>0</v>
      </c>
    </row>
    <row r="1804" spans="1:20" x14ac:dyDescent="0.25">
      <c r="A1804" s="172"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2" t="s">
        <v>3889</v>
      </c>
      <c r="B1805" t="s">
        <v>3890</v>
      </c>
      <c r="C1805" t="s">
        <v>219</v>
      </c>
      <c r="D1805" s="20" t="s">
        <v>1000</v>
      </c>
      <c r="E1805" s="26">
        <v>41518</v>
      </c>
    </row>
    <row r="1806" spans="1:20" x14ac:dyDescent="0.25">
      <c r="A1806" s="172"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2"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2"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2"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2"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2"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2"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2"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2"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2"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2"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2"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2"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2" t="s">
        <v>15037</v>
      </c>
      <c r="B1819" t="s">
        <v>15038</v>
      </c>
      <c r="C1819" t="s">
        <v>202</v>
      </c>
      <c r="D1819" s="20" t="s">
        <v>1002</v>
      </c>
      <c r="E1819" s="26">
        <v>41518</v>
      </c>
      <c r="H1819" t="e">
        <v>#DIV/0!</v>
      </c>
      <c r="K1819" t="e">
        <v>#DIV/0!</v>
      </c>
      <c r="M1819" t="e">
        <v>#DIV/0!</v>
      </c>
      <c r="R1819" t="e">
        <v>#DIV/0!</v>
      </c>
      <c r="T1819">
        <v>0.94444444444444442</v>
      </c>
    </row>
    <row r="1820" spans="1:20" x14ac:dyDescent="0.25">
      <c r="A1820" s="172" t="s">
        <v>15580</v>
      </c>
      <c r="B1820" t="s">
        <v>15581</v>
      </c>
      <c r="C1820" t="s">
        <v>228</v>
      </c>
      <c r="D1820" s="20" t="s">
        <v>1002</v>
      </c>
      <c r="E1820" s="26">
        <v>41518</v>
      </c>
      <c r="H1820" t="e">
        <v>#DIV/0!</v>
      </c>
      <c r="K1820" t="e">
        <v>#DIV/0!</v>
      </c>
      <c r="M1820" t="e">
        <v>#DIV/0!</v>
      </c>
      <c r="R1820" t="e">
        <v>#DIV/0!</v>
      </c>
      <c r="T1820">
        <v>0.94444444444444442</v>
      </c>
    </row>
    <row r="1821" spans="1:20" x14ac:dyDescent="0.25">
      <c r="A1821" s="172" t="s">
        <v>15741</v>
      </c>
      <c r="B1821" t="s">
        <v>15742</v>
      </c>
      <c r="C1821" t="s">
        <v>227</v>
      </c>
      <c r="D1821" s="20" t="s">
        <v>1000</v>
      </c>
      <c r="E1821" s="26">
        <v>41518</v>
      </c>
      <c r="H1821" t="e">
        <v>#DIV/0!</v>
      </c>
      <c r="K1821" t="e">
        <v>#DIV/0!</v>
      </c>
      <c r="M1821" t="e">
        <v>#DIV/0!</v>
      </c>
      <c r="R1821" t="e">
        <v>#DIV/0!</v>
      </c>
      <c r="T1821">
        <v>1.2666666666666666</v>
      </c>
    </row>
    <row r="1822" spans="1:20" x14ac:dyDescent="0.25">
      <c r="A1822" s="172"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2"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2"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2" t="s">
        <v>16451</v>
      </c>
      <c r="B1825" t="s">
        <v>16452</v>
      </c>
      <c r="C1825" t="s">
        <v>206</v>
      </c>
      <c r="D1825" s="20" t="s">
        <v>1002</v>
      </c>
      <c r="E1825" s="26">
        <v>41518</v>
      </c>
      <c r="H1825" t="e">
        <v>#DIV/0!</v>
      </c>
      <c r="K1825" t="e">
        <v>#DIV/0!</v>
      </c>
      <c r="M1825" t="e">
        <v>#DIV/0!</v>
      </c>
      <c r="R1825" t="e">
        <v>#DIV/0!</v>
      </c>
      <c r="T1825">
        <v>0.88888888888888884</v>
      </c>
    </row>
    <row r="1826" spans="1:20" x14ac:dyDescent="0.25">
      <c r="A1826" s="172" t="s">
        <v>16592</v>
      </c>
      <c r="B1826" t="s">
        <v>16593</v>
      </c>
      <c r="C1826" t="s">
        <v>223</v>
      </c>
      <c r="D1826" s="20" t="s">
        <v>1000</v>
      </c>
      <c r="E1826" s="26">
        <v>41518</v>
      </c>
      <c r="H1826" t="e">
        <v>#DIV/0!</v>
      </c>
      <c r="K1826" t="e">
        <v>#DIV/0!</v>
      </c>
      <c r="M1826" t="e">
        <v>#DIV/0!</v>
      </c>
      <c r="R1826" t="e">
        <v>#DIV/0!</v>
      </c>
      <c r="T1826">
        <v>0.9</v>
      </c>
    </row>
    <row r="1827" spans="1:20" x14ac:dyDescent="0.25">
      <c r="A1827" s="172" t="s">
        <v>16771</v>
      </c>
      <c r="B1827" t="s">
        <v>16772</v>
      </c>
      <c r="C1827" s="20" t="s">
        <v>224</v>
      </c>
      <c r="D1827" s="20" t="s">
        <v>1002</v>
      </c>
      <c r="E1827" s="26">
        <v>41518</v>
      </c>
      <c r="H1827" t="e">
        <v>#DIV/0!</v>
      </c>
      <c r="K1827" t="e">
        <v>#DIV/0!</v>
      </c>
      <c r="M1827" t="e">
        <v>#DIV/0!</v>
      </c>
      <c r="R1827" t="e">
        <v>#DIV/0!</v>
      </c>
    </row>
    <row r="1828" spans="1:20" x14ac:dyDescent="0.25">
      <c r="A1828" s="172" t="s">
        <v>17208</v>
      </c>
      <c r="B1828" t="s">
        <v>17209</v>
      </c>
      <c r="C1828" s="20" t="s">
        <v>225</v>
      </c>
      <c r="D1828" s="20" t="s">
        <v>1000</v>
      </c>
      <c r="E1828" s="26">
        <v>41518</v>
      </c>
      <c r="H1828" t="e">
        <v>#DIV/0!</v>
      </c>
      <c r="K1828" t="e">
        <v>#DIV/0!</v>
      </c>
      <c r="M1828" t="e">
        <v>#DIV/0!</v>
      </c>
      <c r="R1828" t="e">
        <v>#DIV/0!</v>
      </c>
    </row>
    <row r="1829" spans="1:20" x14ac:dyDescent="0.25">
      <c r="A1829" s="172" t="s">
        <v>17415</v>
      </c>
      <c r="B1829" t="s">
        <v>17416</v>
      </c>
      <c r="C1829" t="s">
        <v>226</v>
      </c>
      <c r="D1829" s="20" t="s">
        <v>1002</v>
      </c>
      <c r="E1829" s="26">
        <v>41518</v>
      </c>
      <c r="H1829" t="e">
        <v>#DIV/0!</v>
      </c>
      <c r="K1829" t="e">
        <v>#DIV/0!</v>
      </c>
      <c r="M1829" t="e">
        <v>#DIV/0!</v>
      </c>
      <c r="R1829" t="e">
        <v>#DIV/0!</v>
      </c>
    </row>
    <row r="1830" spans="1:20" x14ac:dyDescent="0.25">
      <c r="A1830" s="172" t="s">
        <v>17592</v>
      </c>
      <c r="B1830" t="s">
        <v>17593</v>
      </c>
      <c r="C1830" t="s">
        <v>232</v>
      </c>
      <c r="D1830" s="20" t="s">
        <v>1000</v>
      </c>
      <c r="E1830" s="26">
        <v>41518</v>
      </c>
      <c r="H1830" t="e">
        <v>#DIV/0!</v>
      </c>
      <c r="K1830" t="e">
        <v>#DIV/0!</v>
      </c>
      <c r="M1830" t="e">
        <v>#DIV/0!</v>
      </c>
      <c r="R1830" t="e">
        <v>#DIV/0!</v>
      </c>
    </row>
    <row r="1831" spans="1:20" x14ac:dyDescent="0.25">
      <c r="A1831" s="172" t="s">
        <v>17789</v>
      </c>
      <c r="B1831" t="s">
        <v>17790</v>
      </c>
      <c r="C1831" t="s">
        <v>231</v>
      </c>
      <c r="D1831" s="20" t="s">
        <v>1002</v>
      </c>
      <c r="E1831" s="26">
        <v>41518</v>
      </c>
      <c r="H1831" t="e">
        <v>#DIV/0!</v>
      </c>
      <c r="K1831" t="e">
        <v>#DIV/0!</v>
      </c>
      <c r="M1831" t="e">
        <v>#DIV/0!</v>
      </c>
      <c r="R1831" t="e">
        <v>#DIV/0!</v>
      </c>
      <c r="T1831">
        <v>0.5714285714285714</v>
      </c>
    </row>
    <row r="1832" spans="1:20" x14ac:dyDescent="0.25">
      <c r="A1832" s="172"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2"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2"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2"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2" t="s">
        <v>18754</v>
      </c>
      <c r="B1836" t="s">
        <v>18755</v>
      </c>
      <c r="C1836" s="20" t="s">
        <v>216</v>
      </c>
      <c r="D1836" s="20" t="s">
        <v>1002</v>
      </c>
      <c r="E1836" s="26">
        <v>41518</v>
      </c>
      <c r="H1836" t="e">
        <v>#DIV/0!</v>
      </c>
      <c r="K1836" t="e">
        <v>#DIV/0!</v>
      </c>
      <c r="M1836" t="e">
        <v>#DIV/0!</v>
      </c>
      <c r="R1836" t="e">
        <v>#DIV/0!</v>
      </c>
      <c r="T1836">
        <v>0.83299999999999996</v>
      </c>
    </row>
    <row r="1837" spans="1:20" x14ac:dyDescent="0.25">
      <c r="A1837" s="172" t="s">
        <v>18931</v>
      </c>
      <c r="B1837" t="s">
        <v>18932</v>
      </c>
      <c r="C1837" s="20" t="s">
        <v>229</v>
      </c>
      <c r="D1837" s="20" t="s">
        <v>1002</v>
      </c>
      <c r="E1837" s="26">
        <v>41518</v>
      </c>
      <c r="H1837" t="e">
        <v>#DIV/0!</v>
      </c>
      <c r="K1837" t="e">
        <v>#DIV/0!</v>
      </c>
      <c r="M1837" t="e">
        <v>#DIV/0!</v>
      </c>
      <c r="R1837" t="e">
        <v>#DIV/0!</v>
      </c>
      <c r="T1837">
        <v>0.71699999999999997</v>
      </c>
    </row>
    <row r="1838" spans="1:20" x14ac:dyDescent="0.25">
      <c r="A1838" s="172" t="s">
        <v>19108</v>
      </c>
      <c r="B1838" t="s">
        <v>19109</v>
      </c>
      <c r="C1838" s="20" t="s">
        <v>230</v>
      </c>
      <c r="D1838" s="20" t="s">
        <v>1000</v>
      </c>
      <c r="E1838" s="26">
        <v>41518</v>
      </c>
      <c r="H1838" t="e">
        <v>#DIV/0!</v>
      </c>
      <c r="K1838" t="e">
        <v>#DIV/0!</v>
      </c>
      <c r="M1838" t="e">
        <v>#DIV/0!</v>
      </c>
      <c r="R1838" t="e">
        <v>#DIV/0!</v>
      </c>
    </row>
    <row r="1839" spans="1:20" x14ac:dyDescent="0.25">
      <c r="A1839" s="172" t="s">
        <v>19287</v>
      </c>
      <c r="B1839" t="s">
        <v>19288</v>
      </c>
      <c r="C1839" t="s">
        <v>234</v>
      </c>
      <c r="D1839" s="20" t="s">
        <v>1000</v>
      </c>
      <c r="E1839" s="26">
        <v>41518</v>
      </c>
      <c r="H1839" t="e">
        <v>#DIV/0!</v>
      </c>
      <c r="K1839" t="e">
        <v>#DIV/0!</v>
      </c>
      <c r="M1839" t="e">
        <v>#DIV/0!</v>
      </c>
      <c r="R1839" t="e">
        <v>#DIV/0!</v>
      </c>
    </row>
    <row r="1840" spans="1:20" x14ac:dyDescent="0.25">
      <c r="A1840" s="172" t="s">
        <v>19466</v>
      </c>
      <c r="B1840" t="s">
        <v>19467</v>
      </c>
      <c r="C1840" t="s">
        <v>233</v>
      </c>
      <c r="D1840" s="20" t="s">
        <v>1002</v>
      </c>
      <c r="E1840" s="26">
        <v>41518</v>
      </c>
      <c r="H1840" t="e">
        <v>#DIV/0!</v>
      </c>
      <c r="K1840" t="e">
        <v>#DIV/0!</v>
      </c>
      <c r="M1840" t="e">
        <v>#DIV/0!</v>
      </c>
      <c r="R1840" t="e">
        <v>#DIV/0!</v>
      </c>
    </row>
    <row r="1841" spans="1:20" x14ac:dyDescent="0.25">
      <c r="A1841" s="172"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2"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2"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2" t="s">
        <v>20374</v>
      </c>
      <c r="B1844" t="s">
        <v>20375</v>
      </c>
      <c r="C1844" t="s">
        <v>211</v>
      </c>
      <c r="D1844" s="20" t="s">
        <v>1002</v>
      </c>
      <c r="E1844" s="26">
        <v>41518</v>
      </c>
      <c r="H1844" t="e">
        <v>#DIV/0!</v>
      </c>
      <c r="K1844" t="e">
        <v>#DIV/0!</v>
      </c>
      <c r="M1844" t="e">
        <v>#DIV/0!</v>
      </c>
      <c r="N1844">
        <v>0</v>
      </c>
      <c r="R1844" t="e">
        <v>#DIV/0!</v>
      </c>
      <c r="T1844">
        <v>0.74</v>
      </c>
    </row>
    <row r="1845" spans="1:20" x14ac:dyDescent="0.25">
      <c r="A1845" s="172"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2" t="s">
        <v>20730</v>
      </c>
      <c r="B1846" t="s">
        <v>20731</v>
      </c>
      <c r="C1846" t="s">
        <v>894</v>
      </c>
      <c r="D1846" s="20" t="s">
        <v>1002</v>
      </c>
      <c r="E1846" s="26">
        <v>41518</v>
      </c>
      <c r="T1846">
        <v>0.91217948717948727</v>
      </c>
    </row>
    <row r="1847" spans="1:20" x14ac:dyDescent="0.25">
      <c r="A1847" s="172"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2"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2" t="s">
        <v>21227</v>
      </c>
      <c r="B1849" t="s">
        <v>21228</v>
      </c>
      <c r="C1849" t="s">
        <v>213</v>
      </c>
      <c r="D1849" s="20" t="s">
        <v>1002</v>
      </c>
      <c r="E1849" s="26">
        <v>41518</v>
      </c>
      <c r="H1849" t="e">
        <v>#DIV/0!</v>
      </c>
      <c r="K1849" t="e">
        <v>#DIV/0!</v>
      </c>
      <c r="M1849" t="e">
        <v>#DIV/0!</v>
      </c>
      <c r="T1849">
        <v>0.84</v>
      </c>
    </row>
    <row r="1850" spans="1:20" x14ac:dyDescent="0.25">
      <c r="A1850" s="172"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2"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2"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2" t="s">
        <v>21857</v>
      </c>
      <c r="B1853" t="s">
        <v>21858</v>
      </c>
      <c r="C1853" s="20" t="s">
        <v>895</v>
      </c>
      <c r="D1853" s="20" t="s">
        <v>1002</v>
      </c>
      <c r="E1853" s="26">
        <v>41518</v>
      </c>
      <c r="F1853">
        <v>0</v>
      </c>
      <c r="G1853">
        <v>0</v>
      </c>
      <c r="I1853">
        <v>0</v>
      </c>
      <c r="J1853">
        <v>0</v>
      </c>
      <c r="L1853">
        <v>0</v>
      </c>
    </row>
    <row r="1854" spans="1:20" x14ac:dyDescent="0.25">
      <c r="A1854" s="172"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2" t="s">
        <v>22099</v>
      </c>
      <c r="B1855" t="s">
        <v>22100</v>
      </c>
      <c r="C1855" t="s">
        <v>219</v>
      </c>
      <c r="D1855" s="20" t="s">
        <v>1002</v>
      </c>
      <c r="E1855" s="26">
        <v>41518</v>
      </c>
      <c r="T1855">
        <v>1.0249999999999999</v>
      </c>
    </row>
    <row r="1856" spans="1:20" x14ac:dyDescent="0.25">
      <c r="A1856" s="172"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2"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2"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2"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2"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2"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2"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2"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2"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2"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2"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2"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2"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2"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2" t="s">
        <v>12495</v>
      </c>
      <c r="B1870" t="s">
        <v>12496</v>
      </c>
      <c r="C1870" t="s">
        <v>202</v>
      </c>
      <c r="D1870" s="20" t="s">
        <v>1000</v>
      </c>
      <c r="E1870" s="26">
        <v>41548</v>
      </c>
      <c r="H1870" t="e">
        <v>#DIV/0!</v>
      </c>
      <c r="K1870" t="e">
        <v>#DIV/0!</v>
      </c>
      <c r="M1870" t="e">
        <v>#DIV/0!</v>
      </c>
      <c r="R1870" t="e">
        <v>#DIV/0!</v>
      </c>
    </row>
    <row r="1871" spans="1:20" x14ac:dyDescent="0.25">
      <c r="A1871" s="172" t="s">
        <v>11032</v>
      </c>
      <c r="B1871" t="s">
        <v>11033</v>
      </c>
      <c r="C1871" t="s">
        <v>228</v>
      </c>
      <c r="D1871" s="20" t="s">
        <v>1000</v>
      </c>
      <c r="E1871" s="26">
        <v>41548</v>
      </c>
      <c r="H1871" t="e">
        <v>#DIV/0!</v>
      </c>
      <c r="K1871" t="e">
        <v>#DIV/0!</v>
      </c>
      <c r="M1871" t="e">
        <v>#DIV/0!</v>
      </c>
      <c r="R1871" t="e">
        <v>#DIV/0!</v>
      </c>
    </row>
    <row r="1872" spans="1:20" x14ac:dyDescent="0.25">
      <c r="A1872" s="172" t="s">
        <v>10857</v>
      </c>
      <c r="B1872" t="s">
        <v>10858</v>
      </c>
      <c r="C1872" t="s">
        <v>227</v>
      </c>
      <c r="D1872" s="20" t="s">
        <v>1002</v>
      </c>
      <c r="E1872" s="26">
        <v>41548</v>
      </c>
      <c r="H1872" t="e">
        <v>#DIV/0!</v>
      </c>
      <c r="K1872" t="e">
        <v>#DIV/0!</v>
      </c>
      <c r="M1872" t="e">
        <v>#DIV/0!</v>
      </c>
      <c r="R1872" t="e">
        <v>#DIV/0!</v>
      </c>
      <c r="T1872">
        <v>0.79166666666666663</v>
      </c>
    </row>
    <row r="1873" spans="1:20" x14ac:dyDescent="0.25">
      <c r="A1873" s="172"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2"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2"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2" t="s">
        <v>10266</v>
      </c>
      <c r="B1876" t="s">
        <v>10267</v>
      </c>
      <c r="C1876" t="s">
        <v>206</v>
      </c>
      <c r="D1876" s="20" t="s">
        <v>1000</v>
      </c>
      <c r="E1876" s="26">
        <v>41548</v>
      </c>
      <c r="H1876" t="e">
        <v>#DIV/0!</v>
      </c>
      <c r="K1876" t="e">
        <v>#DIV/0!</v>
      </c>
      <c r="M1876" t="e">
        <v>#DIV/0!</v>
      </c>
      <c r="R1876" t="e">
        <v>#DIV/0!</v>
      </c>
    </row>
    <row r="1877" spans="1:20" x14ac:dyDescent="0.25">
      <c r="A1877" s="172" t="s">
        <v>9835</v>
      </c>
      <c r="B1877" t="s">
        <v>9836</v>
      </c>
      <c r="C1877" t="s">
        <v>223</v>
      </c>
      <c r="D1877" s="20" t="s">
        <v>1002</v>
      </c>
      <c r="E1877" s="26">
        <v>41548</v>
      </c>
      <c r="H1877" t="e">
        <v>#DIV/0!</v>
      </c>
      <c r="K1877" t="e">
        <v>#DIV/0!</v>
      </c>
      <c r="M1877" t="e">
        <v>#DIV/0!</v>
      </c>
      <c r="R1877" t="e">
        <v>#DIV/0!</v>
      </c>
      <c r="T1877">
        <v>0.65833333333333333</v>
      </c>
    </row>
    <row r="1878" spans="1:20" x14ac:dyDescent="0.25">
      <c r="A1878" s="172" t="s">
        <v>9660</v>
      </c>
      <c r="B1878" t="s">
        <v>9661</v>
      </c>
      <c r="C1878" t="s">
        <v>224</v>
      </c>
      <c r="D1878" s="20" t="s">
        <v>1000</v>
      </c>
      <c r="E1878" s="26">
        <v>41548</v>
      </c>
      <c r="H1878" t="e">
        <v>#DIV/0!</v>
      </c>
      <c r="K1878" t="e">
        <v>#DIV/0!</v>
      </c>
      <c r="M1878" t="e">
        <v>#DIV/0!</v>
      </c>
      <c r="R1878" t="e">
        <v>#DIV/0!</v>
      </c>
      <c r="T1878">
        <v>0.41666666666666669</v>
      </c>
    </row>
    <row r="1879" spans="1:20" x14ac:dyDescent="0.25">
      <c r="A1879" s="172" t="s">
        <v>9269</v>
      </c>
      <c r="B1879" t="s">
        <v>9270</v>
      </c>
      <c r="C1879" t="s">
        <v>211</v>
      </c>
      <c r="D1879" s="20" t="s">
        <v>1000</v>
      </c>
      <c r="E1879" s="26">
        <v>41548</v>
      </c>
      <c r="H1879" t="e">
        <v>#DIV/0!</v>
      </c>
      <c r="K1879" t="e">
        <v>#DIV/0!</v>
      </c>
      <c r="M1879" t="e">
        <v>#DIV/0!</v>
      </c>
      <c r="N1879">
        <v>0</v>
      </c>
      <c r="R1879" t="e">
        <v>#DIV/0!</v>
      </c>
      <c r="T1879">
        <v>0.9</v>
      </c>
    </row>
    <row r="1880" spans="1:20" x14ac:dyDescent="0.25">
      <c r="A1880" s="172"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2" t="s">
        <v>9029</v>
      </c>
      <c r="B1881" t="s">
        <v>9030</v>
      </c>
      <c r="C1881" s="20" t="s">
        <v>894</v>
      </c>
      <c r="D1881" s="20" t="s">
        <v>1000</v>
      </c>
      <c r="E1881" s="26">
        <v>41548</v>
      </c>
    </row>
    <row r="1882" spans="1:20" x14ac:dyDescent="0.25">
      <c r="A1882" s="172"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2"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2" t="s">
        <v>8430</v>
      </c>
      <c r="B1884" t="s">
        <v>8431</v>
      </c>
      <c r="C1884" t="s">
        <v>213</v>
      </c>
      <c r="D1884" s="20" t="s">
        <v>1000</v>
      </c>
      <c r="E1884" s="26">
        <v>41548</v>
      </c>
      <c r="H1884" t="e">
        <v>#DIV/0!</v>
      </c>
      <c r="K1884" t="e">
        <v>#DIV/0!</v>
      </c>
      <c r="M1884" t="e">
        <v>#DIV/0!</v>
      </c>
      <c r="R1884" t="e">
        <v>#DIV/0!</v>
      </c>
      <c r="T1884">
        <v>1</v>
      </c>
    </row>
    <row r="1885" spans="1:20" x14ac:dyDescent="0.25">
      <c r="A1885" s="172"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2"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2" t="s">
        <v>7954</v>
      </c>
      <c r="B1887" t="s">
        <v>7955</v>
      </c>
      <c r="C1887" t="s">
        <v>225</v>
      </c>
      <c r="D1887" s="20" t="s">
        <v>1002</v>
      </c>
      <c r="E1887" s="26">
        <v>41548</v>
      </c>
      <c r="H1887" t="e">
        <v>#DIV/0!</v>
      </c>
      <c r="K1887" t="e">
        <v>#DIV/0!</v>
      </c>
      <c r="M1887" t="e">
        <v>#DIV/0!</v>
      </c>
      <c r="R1887" t="e">
        <v>#DIV/0!</v>
      </c>
      <c r="T1887">
        <v>0.78649999999999998</v>
      </c>
    </row>
    <row r="1888" spans="1:20" x14ac:dyDescent="0.25">
      <c r="A1888" s="172" t="s">
        <v>7753</v>
      </c>
      <c r="B1888" t="s">
        <v>7754</v>
      </c>
      <c r="C1888" t="s">
        <v>226</v>
      </c>
      <c r="D1888" s="20" t="s">
        <v>1000</v>
      </c>
      <c r="E1888" s="26">
        <v>41548</v>
      </c>
      <c r="H1888" t="e">
        <v>#DIV/0!</v>
      </c>
      <c r="K1888" t="e">
        <v>#DIV/0!</v>
      </c>
      <c r="M1888" t="e">
        <v>#DIV/0!</v>
      </c>
      <c r="R1888" t="e">
        <v>#DIV/0!</v>
      </c>
      <c r="T1888">
        <v>0.83299999999999996</v>
      </c>
    </row>
    <row r="1889" spans="1:20" x14ac:dyDescent="0.25">
      <c r="A1889" s="172"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2"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2" t="s">
        <v>7014</v>
      </c>
      <c r="B1891" t="s">
        <v>7015</v>
      </c>
      <c r="C1891" s="20" t="s">
        <v>232</v>
      </c>
      <c r="D1891" s="20" t="s">
        <v>1002</v>
      </c>
      <c r="E1891" s="26">
        <v>41548</v>
      </c>
      <c r="H1891" t="e">
        <v>#DIV/0!</v>
      </c>
      <c r="K1891" t="e">
        <v>#DIV/0!</v>
      </c>
      <c r="M1891" t="e">
        <v>#DIV/0!</v>
      </c>
      <c r="R1891" t="e">
        <v>#DIV/0!</v>
      </c>
    </row>
    <row r="1892" spans="1:20" x14ac:dyDescent="0.25">
      <c r="A1892" s="172" t="s">
        <v>6823</v>
      </c>
      <c r="B1892" t="s">
        <v>6824</v>
      </c>
      <c r="C1892" t="s">
        <v>231</v>
      </c>
      <c r="D1892" s="20" t="s">
        <v>1000</v>
      </c>
      <c r="E1892" s="26">
        <v>41548</v>
      </c>
      <c r="H1892" t="e">
        <v>#DIV/0!</v>
      </c>
      <c r="K1892" t="e">
        <v>#DIV/0!</v>
      </c>
      <c r="M1892" t="e">
        <v>#DIV/0!</v>
      </c>
      <c r="R1892" t="e">
        <v>#DIV/0!</v>
      </c>
    </row>
    <row r="1893" spans="1:20" x14ac:dyDescent="0.25">
      <c r="A1893" s="172"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2"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2"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2"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2" t="s">
        <v>5874</v>
      </c>
      <c r="B1897" t="s">
        <v>5875</v>
      </c>
      <c r="C1897" t="s">
        <v>216</v>
      </c>
      <c r="D1897" s="20" t="s">
        <v>1000</v>
      </c>
      <c r="E1897" s="26">
        <v>41548</v>
      </c>
      <c r="H1897" t="e">
        <v>#DIV/0!</v>
      </c>
      <c r="K1897" t="e">
        <v>#DIV/0!</v>
      </c>
      <c r="M1897" t="e">
        <v>#DIV/0!</v>
      </c>
      <c r="R1897" t="e">
        <v>#DIV/0!</v>
      </c>
      <c r="T1897">
        <v>1.2250000000000001</v>
      </c>
    </row>
    <row r="1898" spans="1:20" x14ac:dyDescent="0.25">
      <c r="A1898" s="172"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2"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2"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2" t="s">
        <v>5006</v>
      </c>
      <c r="B1901" t="s">
        <v>5007</v>
      </c>
      <c r="C1901" t="s">
        <v>229</v>
      </c>
      <c r="D1901" s="20" t="s">
        <v>1000</v>
      </c>
      <c r="E1901" s="26">
        <v>41548</v>
      </c>
      <c r="H1901" t="e">
        <v>#DIV/0!</v>
      </c>
      <c r="K1901" t="e">
        <v>#DIV/0!</v>
      </c>
      <c r="M1901" t="e">
        <v>#DIV/0!</v>
      </c>
      <c r="R1901" t="e">
        <v>#DIV/0!</v>
      </c>
      <c r="T1901">
        <v>1.06</v>
      </c>
    </row>
    <row r="1902" spans="1:20" x14ac:dyDescent="0.25">
      <c r="A1902" s="172" t="s">
        <v>4831</v>
      </c>
      <c r="B1902" t="s">
        <v>4832</v>
      </c>
      <c r="C1902" t="s">
        <v>230</v>
      </c>
      <c r="D1902" s="20" t="s">
        <v>1002</v>
      </c>
      <c r="E1902" s="26">
        <v>41548</v>
      </c>
      <c r="H1902" t="e">
        <v>#DIV/0!</v>
      </c>
      <c r="K1902" t="e">
        <v>#DIV/0!</v>
      </c>
      <c r="M1902" t="e">
        <v>#DIV/0!</v>
      </c>
      <c r="R1902" t="e">
        <v>#DIV/0!</v>
      </c>
      <c r="T1902">
        <v>0.9</v>
      </c>
    </row>
    <row r="1903" spans="1:20" x14ac:dyDescent="0.25">
      <c r="A1903" s="172" t="s">
        <v>4656</v>
      </c>
      <c r="B1903" t="s">
        <v>4657</v>
      </c>
      <c r="C1903" t="s">
        <v>234</v>
      </c>
      <c r="D1903" s="20" t="s">
        <v>1002</v>
      </c>
      <c r="E1903" s="26">
        <v>41548</v>
      </c>
      <c r="H1903" t="e">
        <v>#DIV/0!</v>
      </c>
      <c r="K1903" t="e">
        <v>#DIV/0!</v>
      </c>
      <c r="M1903" t="e">
        <v>#DIV/0!</v>
      </c>
      <c r="R1903" t="e">
        <v>#DIV/0!</v>
      </c>
      <c r="T1903">
        <v>0.84615384615384615</v>
      </c>
    </row>
    <row r="1904" spans="1:20" x14ac:dyDescent="0.25">
      <c r="A1904" s="172" t="s">
        <v>4481</v>
      </c>
      <c r="B1904" t="s">
        <v>4482</v>
      </c>
      <c r="C1904" t="s">
        <v>233</v>
      </c>
      <c r="D1904" s="20" t="s">
        <v>1000</v>
      </c>
      <c r="E1904" s="26">
        <v>41548</v>
      </c>
      <c r="H1904" t="e">
        <v>#DIV/0!</v>
      </c>
      <c r="K1904" t="e">
        <v>#DIV/0!</v>
      </c>
      <c r="M1904" t="e">
        <v>#DIV/0!</v>
      </c>
      <c r="R1904" t="e">
        <v>#DIV/0!</v>
      </c>
      <c r="T1904">
        <v>1</v>
      </c>
    </row>
    <row r="1905" spans="1:20" x14ac:dyDescent="0.25">
      <c r="A1905" s="172"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2"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2"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2" t="s">
        <v>3891</v>
      </c>
      <c r="B1908" t="s">
        <v>3892</v>
      </c>
      <c r="C1908" t="s">
        <v>219</v>
      </c>
      <c r="D1908" s="20" t="s">
        <v>1000</v>
      </c>
      <c r="E1908" s="26">
        <v>41548</v>
      </c>
      <c r="H1908" t="e">
        <v>#DIV/0!</v>
      </c>
      <c r="K1908" t="e">
        <v>#DIV/0!</v>
      </c>
      <c r="M1908" t="e">
        <v>#DIV/0!</v>
      </c>
      <c r="R1908" t="e">
        <v>#DIV/0!</v>
      </c>
    </row>
    <row r="1909" spans="1:20" x14ac:dyDescent="0.25">
      <c r="A1909" s="172"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2"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2"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2"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2"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2"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2"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2"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2"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2"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2"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2"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2"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2" t="s">
        <v>15039</v>
      </c>
      <c r="B1922" t="s">
        <v>15040</v>
      </c>
      <c r="C1922" t="s">
        <v>202</v>
      </c>
      <c r="D1922" s="20" t="s">
        <v>1002</v>
      </c>
      <c r="E1922" s="26">
        <v>41548</v>
      </c>
      <c r="H1922" t="e">
        <v>#DIV/0!</v>
      </c>
      <c r="K1922" t="e">
        <v>#DIV/0!</v>
      </c>
      <c r="M1922" t="e">
        <v>#DIV/0!</v>
      </c>
      <c r="R1922" t="e">
        <v>#DIV/0!</v>
      </c>
      <c r="T1922">
        <v>1</v>
      </c>
    </row>
    <row r="1923" spans="1:20" x14ac:dyDescent="0.25">
      <c r="A1923" s="172" t="s">
        <v>15582</v>
      </c>
      <c r="B1923" t="s">
        <v>15583</v>
      </c>
      <c r="C1923" t="s">
        <v>228</v>
      </c>
      <c r="D1923" s="20" t="s">
        <v>1002</v>
      </c>
      <c r="E1923" s="26">
        <v>41548</v>
      </c>
      <c r="H1923" t="e">
        <v>#DIV/0!</v>
      </c>
      <c r="K1923" t="e">
        <v>#DIV/0!</v>
      </c>
      <c r="M1923" t="e">
        <v>#DIV/0!</v>
      </c>
      <c r="R1923" t="e">
        <v>#DIV/0!</v>
      </c>
      <c r="T1923">
        <v>1</v>
      </c>
    </row>
    <row r="1924" spans="1:20" x14ac:dyDescent="0.25">
      <c r="A1924" s="172" t="s">
        <v>15743</v>
      </c>
      <c r="B1924" t="s">
        <v>15744</v>
      </c>
      <c r="C1924" t="s">
        <v>227</v>
      </c>
      <c r="D1924" s="20" t="s">
        <v>1000</v>
      </c>
      <c r="E1924" s="26">
        <v>41548</v>
      </c>
      <c r="H1924" t="e">
        <v>#DIV/0!</v>
      </c>
      <c r="K1924" t="e">
        <v>#DIV/0!</v>
      </c>
      <c r="M1924" t="e">
        <v>#DIV/0!</v>
      </c>
      <c r="R1924" t="e">
        <v>#DIV/0!</v>
      </c>
      <c r="T1924">
        <v>0.8125</v>
      </c>
    </row>
    <row r="1925" spans="1:20" x14ac:dyDescent="0.25">
      <c r="A1925" s="172"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2"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2"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2" t="s">
        <v>16453</v>
      </c>
      <c r="B1928" t="s">
        <v>16454</v>
      </c>
      <c r="C1928" s="20" t="s">
        <v>206</v>
      </c>
      <c r="D1928" s="20" t="s">
        <v>1002</v>
      </c>
      <c r="E1928" s="26">
        <v>41548</v>
      </c>
      <c r="H1928" t="e">
        <v>#DIV/0!</v>
      </c>
      <c r="K1928" t="e">
        <v>#DIV/0!</v>
      </c>
      <c r="M1928" t="e">
        <v>#DIV/0!</v>
      </c>
      <c r="R1928" t="e">
        <v>#DIV/0!</v>
      </c>
    </row>
    <row r="1929" spans="1:20" x14ac:dyDescent="0.25">
      <c r="A1929" s="172" t="s">
        <v>16594</v>
      </c>
      <c r="B1929" t="s">
        <v>16595</v>
      </c>
      <c r="C1929" t="s">
        <v>223</v>
      </c>
      <c r="D1929" s="20" t="s">
        <v>1000</v>
      </c>
      <c r="E1929" s="26">
        <v>41548</v>
      </c>
      <c r="H1929" t="e">
        <v>#DIV/0!</v>
      </c>
      <c r="K1929" t="e">
        <v>#DIV/0!</v>
      </c>
      <c r="M1929" t="e">
        <v>#DIV/0!</v>
      </c>
      <c r="R1929" t="e">
        <v>#DIV/0!</v>
      </c>
    </row>
    <row r="1930" spans="1:20" x14ac:dyDescent="0.25">
      <c r="A1930" s="172" t="s">
        <v>16773</v>
      </c>
      <c r="B1930" t="s">
        <v>16774</v>
      </c>
      <c r="C1930" t="s">
        <v>224</v>
      </c>
      <c r="D1930" s="20" t="s">
        <v>1002</v>
      </c>
      <c r="E1930" s="26">
        <v>41548</v>
      </c>
      <c r="H1930" t="e">
        <v>#DIV/0!</v>
      </c>
      <c r="K1930" t="e">
        <v>#DIV/0!</v>
      </c>
      <c r="M1930" t="e">
        <v>#DIV/0!</v>
      </c>
      <c r="R1930" t="e">
        <v>#DIV/0!</v>
      </c>
    </row>
    <row r="1931" spans="1:20" x14ac:dyDescent="0.25">
      <c r="A1931" s="172" t="s">
        <v>17210</v>
      </c>
      <c r="B1931" t="s">
        <v>17211</v>
      </c>
      <c r="C1931" t="s">
        <v>225</v>
      </c>
      <c r="D1931" s="20" t="s">
        <v>1000</v>
      </c>
      <c r="E1931" s="26">
        <v>41548</v>
      </c>
      <c r="H1931" t="e">
        <v>#DIV/0!</v>
      </c>
      <c r="K1931" t="e">
        <v>#DIV/0!</v>
      </c>
      <c r="M1931" t="e">
        <v>#DIV/0!</v>
      </c>
      <c r="R1931" t="e">
        <v>#DIV/0!</v>
      </c>
    </row>
    <row r="1932" spans="1:20" x14ac:dyDescent="0.25">
      <c r="A1932" s="172" t="s">
        <v>17417</v>
      </c>
      <c r="B1932" t="s">
        <v>17418</v>
      </c>
      <c r="C1932" t="s">
        <v>226</v>
      </c>
      <c r="D1932" s="20" t="s">
        <v>1002</v>
      </c>
      <c r="E1932" s="26">
        <v>41548</v>
      </c>
      <c r="H1932" t="e">
        <v>#DIV/0!</v>
      </c>
      <c r="K1932" t="e">
        <v>#DIV/0!</v>
      </c>
      <c r="M1932" t="e">
        <v>#DIV/0!</v>
      </c>
      <c r="R1932" t="e">
        <v>#DIV/0!</v>
      </c>
    </row>
    <row r="1933" spans="1:20" x14ac:dyDescent="0.25">
      <c r="A1933" s="172" t="s">
        <v>17594</v>
      </c>
      <c r="B1933" t="s">
        <v>17595</v>
      </c>
      <c r="C1933" t="s">
        <v>232</v>
      </c>
      <c r="D1933" s="20" t="s">
        <v>1000</v>
      </c>
      <c r="E1933" s="26">
        <v>41548</v>
      </c>
      <c r="H1933" t="e">
        <v>#DIV/0!</v>
      </c>
      <c r="K1933" t="e">
        <v>#DIV/0!</v>
      </c>
      <c r="M1933" t="e">
        <v>#DIV/0!</v>
      </c>
      <c r="R1933" t="e">
        <v>#DIV/0!</v>
      </c>
      <c r="T1933">
        <v>0.75</v>
      </c>
    </row>
    <row r="1934" spans="1:20" x14ac:dyDescent="0.25">
      <c r="A1934" s="172" t="s">
        <v>17791</v>
      </c>
      <c r="B1934" t="s">
        <v>17792</v>
      </c>
      <c r="C1934" t="s">
        <v>231</v>
      </c>
      <c r="D1934" s="20" t="s">
        <v>1002</v>
      </c>
      <c r="E1934" s="26">
        <v>41548</v>
      </c>
      <c r="H1934" t="e">
        <v>#DIV/0!</v>
      </c>
      <c r="K1934" t="e">
        <v>#DIV/0!</v>
      </c>
      <c r="M1934" t="e">
        <v>#DIV/0!</v>
      </c>
      <c r="R1934" t="e">
        <v>#DIV/0!</v>
      </c>
      <c r="T1934">
        <v>1.0125</v>
      </c>
    </row>
    <row r="1935" spans="1:20" x14ac:dyDescent="0.25">
      <c r="A1935" s="172"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2"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2"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2"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2" t="s">
        <v>18756</v>
      </c>
      <c r="B1939" t="s">
        <v>18757</v>
      </c>
      <c r="C1939" t="s">
        <v>216</v>
      </c>
      <c r="D1939" s="20" t="s">
        <v>1002</v>
      </c>
      <c r="E1939" s="26">
        <v>41548</v>
      </c>
      <c r="H1939" t="e">
        <v>#DIV/0!</v>
      </c>
      <c r="K1939" t="e">
        <v>#DIV/0!</v>
      </c>
      <c r="M1939" t="e">
        <v>#DIV/0!</v>
      </c>
      <c r="R1939" t="e">
        <v>#DIV/0!</v>
      </c>
    </row>
    <row r="1940" spans="1:20" x14ac:dyDescent="0.25">
      <c r="A1940" s="172" t="s">
        <v>18933</v>
      </c>
      <c r="B1940" t="s">
        <v>18934</v>
      </c>
      <c r="C1940" t="s">
        <v>229</v>
      </c>
      <c r="D1940" s="20" t="s">
        <v>1002</v>
      </c>
      <c r="E1940" s="26">
        <v>41548</v>
      </c>
      <c r="H1940" t="e">
        <v>#DIV/0!</v>
      </c>
      <c r="K1940" t="e">
        <v>#DIV/0!</v>
      </c>
      <c r="M1940" t="e">
        <v>#DIV/0!</v>
      </c>
      <c r="R1940" t="e">
        <v>#DIV/0!</v>
      </c>
    </row>
    <row r="1941" spans="1:20" x14ac:dyDescent="0.25">
      <c r="A1941" s="172" t="s">
        <v>19110</v>
      </c>
      <c r="B1941" t="s">
        <v>19111</v>
      </c>
      <c r="C1941" t="s">
        <v>230</v>
      </c>
      <c r="D1941" s="20" t="s">
        <v>1000</v>
      </c>
      <c r="E1941" s="26">
        <v>41548</v>
      </c>
      <c r="H1941" t="e">
        <v>#DIV/0!</v>
      </c>
      <c r="K1941" t="e">
        <v>#DIV/0!</v>
      </c>
      <c r="M1941" t="e">
        <v>#DIV/0!</v>
      </c>
      <c r="R1941" t="e">
        <v>#DIV/0!</v>
      </c>
      <c r="T1941">
        <v>0.88</v>
      </c>
    </row>
    <row r="1942" spans="1:20" x14ac:dyDescent="0.25">
      <c r="A1942" s="172" t="s">
        <v>19289</v>
      </c>
      <c r="B1942" t="s">
        <v>19290</v>
      </c>
      <c r="C1942" t="s">
        <v>234</v>
      </c>
      <c r="D1942" s="20" t="s">
        <v>1000</v>
      </c>
      <c r="E1942" s="26">
        <v>41548</v>
      </c>
      <c r="H1942" t="e">
        <v>#DIV/0!</v>
      </c>
      <c r="K1942" t="e">
        <v>#DIV/0!</v>
      </c>
      <c r="M1942" t="e">
        <v>#DIV/0!</v>
      </c>
      <c r="R1942" t="e">
        <v>#DIV/0!</v>
      </c>
    </row>
    <row r="1943" spans="1:20" x14ac:dyDescent="0.25">
      <c r="A1943" s="172" t="s">
        <v>19468</v>
      </c>
      <c r="B1943" t="s">
        <v>19469</v>
      </c>
      <c r="C1943" t="s">
        <v>233</v>
      </c>
      <c r="D1943" s="20" t="s">
        <v>1002</v>
      </c>
      <c r="E1943" s="26">
        <v>41548</v>
      </c>
      <c r="H1943" t="e">
        <v>#DIV/0!</v>
      </c>
      <c r="K1943" t="e">
        <v>#DIV/0!</v>
      </c>
      <c r="M1943" t="e">
        <v>#DIV/0!</v>
      </c>
      <c r="R1943" t="e">
        <v>#DIV/0!</v>
      </c>
    </row>
    <row r="1944" spans="1:20" x14ac:dyDescent="0.25">
      <c r="A1944" s="172"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2"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2"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2" t="s">
        <v>20376</v>
      </c>
      <c r="B1947" t="s">
        <v>20377</v>
      </c>
      <c r="C1947" t="s">
        <v>211</v>
      </c>
      <c r="D1947" s="20" t="s">
        <v>1002</v>
      </c>
      <c r="E1947" s="26">
        <v>41548</v>
      </c>
      <c r="H1947" t="e">
        <v>#DIV/0!</v>
      </c>
      <c r="K1947" t="e">
        <v>#DIV/0!</v>
      </c>
      <c r="M1947" t="e">
        <v>#DIV/0!</v>
      </c>
      <c r="N1947">
        <v>0</v>
      </c>
      <c r="R1947" t="e">
        <v>#DIV/0!</v>
      </c>
      <c r="T1947">
        <v>1</v>
      </c>
    </row>
    <row r="1948" spans="1:20" x14ac:dyDescent="0.25">
      <c r="A1948" s="172"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2" t="s">
        <v>20732</v>
      </c>
      <c r="B1949" t="s">
        <v>20733</v>
      </c>
      <c r="C1949" s="20" t="s">
        <v>894</v>
      </c>
      <c r="D1949" s="20" t="s">
        <v>1002</v>
      </c>
      <c r="E1949" s="26">
        <v>41548</v>
      </c>
      <c r="T1949">
        <v>1.1875</v>
      </c>
    </row>
    <row r="1950" spans="1:20" x14ac:dyDescent="0.25">
      <c r="A1950" s="172"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2"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2" t="s">
        <v>21229</v>
      </c>
      <c r="B1952" t="s">
        <v>21230</v>
      </c>
      <c r="C1952" t="s">
        <v>213</v>
      </c>
      <c r="D1952" s="20" t="s">
        <v>1002</v>
      </c>
      <c r="E1952" s="26">
        <v>41548</v>
      </c>
      <c r="H1952" t="e">
        <v>#DIV/0!</v>
      </c>
      <c r="K1952" t="e">
        <v>#DIV/0!</v>
      </c>
      <c r="M1952" t="e">
        <v>#DIV/0!</v>
      </c>
      <c r="R1952" t="e">
        <v>#DIV/0!</v>
      </c>
      <c r="T1952">
        <v>0.68899999999999995</v>
      </c>
    </row>
    <row r="1953" spans="1:20" x14ac:dyDescent="0.25">
      <c r="A1953" s="172"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2"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2"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2"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2"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2" t="s">
        <v>22101</v>
      </c>
      <c r="B1958" t="s">
        <v>22102</v>
      </c>
      <c r="C1958" s="20" t="s">
        <v>219</v>
      </c>
      <c r="D1958" s="20" t="s">
        <v>1002</v>
      </c>
      <c r="E1958" s="26">
        <v>41548</v>
      </c>
      <c r="H1958" t="e">
        <v>#DIV/0!</v>
      </c>
      <c r="K1958" t="e">
        <v>#DIV/0!</v>
      </c>
      <c r="M1958" t="e">
        <v>#DIV/0!</v>
      </c>
      <c r="R1958" t="e">
        <v>#DIV/0!</v>
      </c>
      <c r="T1958">
        <v>0.78260869565217395</v>
      </c>
    </row>
    <row r="1959" spans="1:20" x14ac:dyDescent="0.25">
      <c r="A1959" s="172"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2"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2"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2"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2"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2"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2"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2"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2"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2"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2"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2"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2"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2"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2" t="s">
        <v>12497</v>
      </c>
      <c r="B1973" t="s">
        <v>12498</v>
      </c>
      <c r="C1973" t="s">
        <v>202</v>
      </c>
      <c r="D1973" s="20" t="s">
        <v>1000</v>
      </c>
      <c r="E1973" s="26">
        <v>41579</v>
      </c>
      <c r="H1973" t="e">
        <v>#DIV/0!</v>
      </c>
      <c r="K1973" t="e">
        <v>#DIV/0!</v>
      </c>
      <c r="M1973" t="e">
        <v>#DIV/0!</v>
      </c>
      <c r="R1973" t="e">
        <v>#DIV/0!</v>
      </c>
      <c r="T1973" t="e">
        <v>#DIV/0!</v>
      </c>
    </row>
    <row r="1974" spans="1:20" x14ac:dyDescent="0.25">
      <c r="A1974" s="172" t="s">
        <v>11034</v>
      </c>
      <c r="B1974" t="s">
        <v>11035</v>
      </c>
      <c r="C1974" t="s">
        <v>228</v>
      </c>
      <c r="D1974" s="20" t="s">
        <v>1000</v>
      </c>
      <c r="E1974" s="26">
        <v>41579</v>
      </c>
      <c r="H1974" t="e">
        <v>#DIV/0!</v>
      </c>
      <c r="K1974" t="e">
        <v>#DIV/0!</v>
      </c>
      <c r="M1974" t="e">
        <v>#DIV/0!</v>
      </c>
      <c r="R1974" t="e">
        <v>#DIV/0!</v>
      </c>
      <c r="T1974">
        <v>1</v>
      </c>
    </row>
    <row r="1975" spans="1:20" x14ac:dyDescent="0.25">
      <c r="A1975" s="172" t="s">
        <v>10859</v>
      </c>
      <c r="B1975" t="s">
        <v>10860</v>
      </c>
      <c r="C1975" t="s">
        <v>227</v>
      </c>
      <c r="D1975" s="20" t="s">
        <v>1002</v>
      </c>
      <c r="E1975" s="26">
        <v>41579</v>
      </c>
      <c r="H1975" t="e">
        <v>#DIV/0!</v>
      </c>
      <c r="K1975" t="e">
        <v>#DIV/0!</v>
      </c>
      <c r="M1975" t="e">
        <v>#DIV/0!</v>
      </c>
      <c r="R1975" t="e">
        <v>#DIV/0!</v>
      </c>
      <c r="T1975">
        <v>1.0375000000000001</v>
      </c>
    </row>
    <row r="1976" spans="1:20" x14ac:dyDescent="0.25">
      <c r="A1976" s="172"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2"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2"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2" t="s">
        <v>10268</v>
      </c>
      <c r="B1979" t="s">
        <v>10269</v>
      </c>
      <c r="C1979" s="20" t="s">
        <v>206</v>
      </c>
      <c r="D1979" s="20" t="s">
        <v>1000</v>
      </c>
      <c r="E1979" s="26">
        <v>41579</v>
      </c>
      <c r="H1979" t="e">
        <v>#DIV/0!</v>
      </c>
      <c r="K1979" t="e">
        <v>#DIV/0!</v>
      </c>
      <c r="M1979" t="e">
        <v>#DIV/0!</v>
      </c>
      <c r="R1979" t="e">
        <v>#DIV/0!</v>
      </c>
      <c r="T1979" t="e">
        <v>#DIV/0!</v>
      </c>
    </row>
    <row r="1980" spans="1:20" x14ac:dyDescent="0.25">
      <c r="A1980" s="172" t="s">
        <v>9837</v>
      </c>
      <c r="B1980" t="s">
        <v>9838</v>
      </c>
      <c r="C1980" s="20" t="s">
        <v>223</v>
      </c>
      <c r="D1980" s="20" t="s">
        <v>1002</v>
      </c>
      <c r="E1980" s="26">
        <v>41579</v>
      </c>
      <c r="H1980" t="e">
        <v>#DIV/0!</v>
      </c>
      <c r="K1980" t="e">
        <v>#DIV/0!</v>
      </c>
      <c r="M1980" t="e">
        <v>#DIV/0!</v>
      </c>
      <c r="R1980" t="e">
        <v>#DIV/0!</v>
      </c>
      <c r="T1980" t="e">
        <v>#DIV/0!</v>
      </c>
    </row>
    <row r="1981" spans="1:20" x14ac:dyDescent="0.25">
      <c r="A1981" s="172" t="s">
        <v>9662</v>
      </c>
      <c r="B1981" t="s">
        <v>9663</v>
      </c>
      <c r="C1981" t="s">
        <v>224</v>
      </c>
      <c r="D1981" s="20" t="s">
        <v>1000</v>
      </c>
      <c r="E1981" s="26">
        <v>41579</v>
      </c>
      <c r="H1981" t="e">
        <v>#DIV/0!</v>
      </c>
      <c r="K1981" t="e">
        <v>#DIV/0!</v>
      </c>
      <c r="M1981" t="e">
        <v>#DIV/0!</v>
      </c>
      <c r="R1981" t="e">
        <v>#DIV/0!</v>
      </c>
      <c r="T1981" t="e">
        <v>#DIV/0!</v>
      </c>
    </row>
    <row r="1982" spans="1:20" x14ac:dyDescent="0.25">
      <c r="A1982" s="172" t="s">
        <v>9271</v>
      </c>
      <c r="B1982" t="s">
        <v>9272</v>
      </c>
      <c r="C1982" t="s">
        <v>211</v>
      </c>
      <c r="D1982" s="20" t="s">
        <v>1000</v>
      </c>
      <c r="E1982" s="26">
        <v>41579</v>
      </c>
      <c r="H1982" t="e">
        <v>#DIV/0!</v>
      </c>
      <c r="K1982" t="e">
        <v>#DIV/0!</v>
      </c>
      <c r="M1982" t="e">
        <v>#DIV/0!</v>
      </c>
      <c r="N1982">
        <v>0</v>
      </c>
      <c r="R1982" t="e">
        <v>#DIV/0!</v>
      </c>
      <c r="T1982" t="e">
        <v>#DIV/0!</v>
      </c>
    </row>
    <row r="1983" spans="1:20" x14ac:dyDescent="0.25">
      <c r="A1983" s="172"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2" t="s">
        <v>9031</v>
      </c>
      <c r="B1984" t="s">
        <v>9032</v>
      </c>
      <c r="C1984" t="s">
        <v>894</v>
      </c>
      <c r="D1984" s="20" t="s">
        <v>1000</v>
      </c>
      <c r="E1984" s="26">
        <v>41579</v>
      </c>
      <c r="H1984" t="e">
        <v>#DIV/0!</v>
      </c>
      <c r="K1984" t="e">
        <v>#DIV/0!</v>
      </c>
      <c r="M1984" t="e">
        <v>#DIV/0!</v>
      </c>
      <c r="R1984" t="e">
        <v>#DIV/0!</v>
      </c>
    </row>
    <row r="1985" spans="1:20" x14ac:dyDescent="0.25">
      <c r="A1985" s="172"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2"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2" t="s">
        <v>8432</v>
      </c>
      <c r="B1987" t="s">
        <v>8433</v>
      </c>
      <c r="C1987" t="s">
        <v>213</v>
      </c>
      <c r="D1987" s="20" t="s">
        <v>1000</v>
      </c>
      <c r="E1987" s="26">
        <v>41579</v>
      </c>
      <c r="H1987" t="e">
        <v>#DIV/0!</v>
      </c>
      <c r="K1987" t="e">
        <v>#DIV/0!</v>
      </c>
      <c r="M1987" t="e">
        <v>#DIV/0!</v>
      </c>
      <c r="R1987" t="e">
        <v>#DIV/0!</v>
      </c>
      <c r="T1987">
        <v>0.69943478260869563</v>
      </c>
    </row>
    <row r="1988" spans="1:20" x14ac:dyDescent="0.25">
      <c r="A1988" s="172"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2"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2" t="s">
        <v>7956</v>
      </c>
      <c r="B1990" t="s">
        <v>7957</v>
      </c>
      <c r="C1990" t="s">
        <v>225</v>
      </c>
      <c r="D1990" s="20" t="s">
        <v>1002</v>
      </c>
      <c r="E1990" s="26">
        <v>41579</v>
      </c>
      <c r="H1990" t="e">
        <v>#DIV/0!</v>
      </c>
      <c r="K1990" t="e">
        <v>#DIV/0!</v>
      </c>
      <c r="M1990" t="e">
        <v>#DIV/0!</v>
      </c>
      <c r="R1990" t="e">
        <v>#DIV/0!</v>
      </c>
      <c r="T1990">
        <v>0.77898550724637683</v>
      </c>
    </row>
    <row r="1991" spans="1:20" x14ac:dyDescent="0.25">
      <c r="A1991" s="172" t="s">
        <v>7755</v>
      </c>
      <c r="B1991" t="s">
        <v>7756</v>
      </c>
      <c r="C1991" t="s">
        <v>226</v>
      </c>
      <c r="D1991" s="20" t="s">
        <v>1000</v>
      </c>
      <c r="E1991" s="26">
        <v>41579</v>
      </c>
      <c r="H1991" t="e">
        <v>#DIV/0!</v>
      </c>
      <c r="K1991" t="e">
        <v>#DIV/0!</v>
      </c>
      <c r="M1991" t="e">
        <v>#DIV/0!</v>
      </c>
      <c r="R1991" t="e">
        <v>#DIV/0!</v>
      </c>
    </row>
    <row r="1992" spans="1:20" x14ac:dyDescent="0.25">
      <c r="A1992" s="172"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2"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2" t="s">
        <v>7016</v>
      </c>
      <c r="B1994" t="s">
        <v>7017</v>
      </c>
      <c r="C1994" t="s">
        <v>232</v>
      </c>
      <c r="D1994" s="20" t="s">
        <v>1002</v>
      </c>
      <c r="E1994" s="26">
        <v>41579</v>
      </c>
      <c r="H1994" t="e">
        <v>#DIV/0!</v>
      </c>
      <c r="K1994" t="e">
        <v>#DIV/0!</v>
      </c>
      <c r="M1994" t="e">
        <v>#DIV/0!</v>
      </c>
      <c r="R1994" t="e">
        <v>#DIV/0!</v>
      </c>
    </row>
    <row r="1995" spans="1:20" x14ac:dyDescent="0.25">
      <c r="A1995" s="172" t="s">
        <v>6825</v>
      </c>
      <c r="B1995" t="s">
        <v>6826</v>
      </c>
      <c r="C1995" t="s">
        <v>231</v>
      </c>
      <c r="D1995" s="20" t="s">
        <v>1000</v>
      </c>
      <c r="E1995" s="26">
        <v>41579</v>
      </c>
      <c r="H1995" t="e">
        <v>#DIV/0!</v>
      </c>
      <c r="K1995" t="e">
        <v>#DIV/0!</v>
      </c>
      <c r="M1995" t="e">
        <v>#DIV/0!</v>
      </c>
      <c r="R1995" t="e">
        <v>#DIV/0!</v>
      </c>
    </row>
    <row r="1996" spans="1:20" x14ac:dyDescent="0.25">
      <c r="A1996" s="172"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2"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2"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2"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2" t="s">
        <v>5876</v>
      </c>
      <c r="B2000" t="s">
        <v>5877</v>
      </c>
      <c r="C2000" t="s">
        <v>216</v>
      </c>
      <c r="D2000" s="20" t="s">
        <v>1000</v>
      </c>
      <c r="E2000" s="26">
        <v>41579</v>
      </c>
      <c r="H2000" t="e">
        <v>#DIV/0!</v>
      </c>
      <c r="K2000" t="e">
        <v>#DIV/0!</v>
      </c>
      <c r="M2000" t="e">
        <v>#DIV/0!</v>
      </c>
      <c r="R2000" t="e">
        <v>#DIV/0!</v>
      </c>
      <c r="T2000">
        <v>1.125</v>
      </c>
    </row>
    <row r="2001" spans="1:20" x14ac:dyDescent="0.25">
      <c r="A2001" s="172"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2"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2"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2" t="s">
        <v>5008</v>
      </c>
      <c r="B2004" t="s">
        <v>5009</v>
      </c>
      <c r="C2004" t="s">
        <v>229</v>
      </c>
      <c r="D2004" s="20" t="s">
        <v>1000</v>
      </c>
      <c r="E2004" s="26">
        <v>41579</v>
      </c>
      <c r="H2004" t="e">
        <v>#DIV/0!</v>
      </c>
      <c r="K2004" t="e">
        <v>#DIV/0!</v>
      </c>
      <c r="M2004" t="e">
        <v>#DIV/0!</v>
      </c>
      <c r="R2004" t="e">
        <v>#DIV/0!</v>
      </c>
      <c r="T2004">
        <v>0.66100000000000003</v>
      </c>
    </row>
    <row r="2005" spans="1:20" x14ac:dyDescent="0.25">
      <c r="A2005" s="172" t="s">
        <v>4833</v>
      </c>
      <c r="B2005" t="s">
        <v>4834</v>
      </c>
      <c r="C2005" t="s">
        <v>230</v>
      </c>
      <c r="D2005" s="20" t="s">
        <v>1002</v>
      </c>
      <c r="E2005" s="26">
        <v>41579</v>
      </c>
      <c r="H2005" t="e">
        <v>#DIV/0!</v>
      </c>
      <c r="K2005" t="e">
        <v>#DIV/0!</v>
      </c>
      <c r="M2005" t="e">
        <v>#DIV/0!</v>
      </c>
      <c r="R2005" t="e">
        <v>#DIV/0!</v>
      </c>
      <c r="T2005">
        <v>1.06</v>
      </c>
    </row>
    <row r="2006" spans="1:20" x14ac:dyDescent="0.25">
      <c r="A2006" s="172" t="s">
        <v>4658</v>
      </c>
      <c r="B2006" t="s">
        <v>4659</v>
      </c>
      <c r="C2006" t="s">
        <v>234</v>
      </c>
      <c r="D2006" s="20" t="s">
        <v>1002</v>
      </c>
      <c r="E2006" s="26">
        <v>41579</v>
      </c>
      <c r="H2006" t="e">
        <v>#DIV/0!</v>
      </c>
      <c r="K2006" t="e">
        <v>#DIV/0!</v>
      </c>
      <c r="M2006" t="e">
        <v>#DIV/0!</v>
      </c>
      <c r="R2006" t="e">
        <v>#DIV/0!</v>
      </c>
      <c r="T2006">
        <v>0.9</v>
      </c>
    </row>
    <row r="2007" spans="1:20" x14ac:dyDescent="0.25">
      <c r="A2007" s="172" t="s">
        <v>4483</v>
      </c>
      <c r="B2007" t="s">
        <v>4484</v>
      </c>
      <c r="C2007" t="s">
        <v>233</v>
      </c>
      <c r="D2007" s="20" t="s">
        <v>1000</v>
      </c>
      <c r="E2007" s="26">
        <v>41579</v>
      </c>
      <c r="H2007" t="e">
        <v>#DIV/0!</v>
      </c>
      <c r="K2007" t="e">
        <v>#DIV/0!</v>
      </c>
      <c r="M2007" t="e">
        <v>#DIV/0!</v>
      </c>
      <c r="R2007" t="e">
        <v>#DIV/0!</v>
      </c>
      <c r="T2007">
        <v>0.84615384615384615</v>
      </c>
    </row>
    <row r="2008" spans="1:20" x14ac:dyDescent="0.25">
      <c r="A2008" s="172"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2"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2"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2" t="s">
        <v>3893</v>
      </c>
      <c r="B2011" t="s">
        <v>3894</v>
      </c>
      <c r="C2011" s="20" t="s">
        <v>219</v>
      </c>
      <c r="D2011" s="20" t="s">
        <v>1000</v>
      </c>
      <c r="E2011" s="26">
        <v>41579</v>
      </c>
      <c r="H2011" t="e">
        <v>#DIV/0!</v>
      </c>
      <c r="K2011" t="e">
        <v>#DIV/0!</v>
      </c>
      <c r="M2011" t="e">
        <v>#DIV/0!</v>
      </c>
      <c r="R2011" t="e">
        <v>#DIV/0!</v>
      </c>
      <c r="T2011">
        <v>0.66666666666666663</v>
      </c>
    </row>
    <row r="2012" spans="1:20" x14ac:dyDescent="0.25">
      <c r="A2012" s="172"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2"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2"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2"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2"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2"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2"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2"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2"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2"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2"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2"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2"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2" t="s">
        <v>15041</v>
      </c>
      <c r="B2025" t="s">
        <v>15042</v>
      </c>
      <c r="C2025" t="s">
        <v>202</v>
      </c>
      <c r="D2025" s="20" t="s">
        <v>1002</v>
      </c>
      <c r="E2025" s="26">
        <v>41579</v>
      </c>
      <c r="H2025" t="e">
        <v>#DIV/0!</v>
      </c>
      <c r="K2025" t="e">
        <v>#DIV/0!</v>
      </c>
      <c r="M2025" t="e">
        <v>#DIV/0!</v>
      </c>
      <c r="R2025" t="e">
        <v>#DIV/0!</v>
      </c>
    </row>
    <row r="2026" spans="1:20" x14ac:dyDescent="0.25">
      <c r="A2026" s="172" t="s">
        <v>15584</v>
      </c>
      <c r="B2026" t="s">
        <v>15585</v>
      </c>
      <c r="C2026" t="s">
        <v>228</v>
      </c>
      <c r="D2026" s="20" t="s">
        <v>1002</v>
      </c>
      <c r="E2026" s="26">
        <v>41579</v>
      </c>
      <c r="H2026" t="e">
        <v>#DIV/0!</v>
      </c>
      <c r="K2026" t="e">
        <v>#DIV/0!</v>
      </c>
      <c r="M2026" t="e">
        <v>#DIV/0!</v>
      </c>
      <c r="R2026" t="e">
        <v>#DIV/0!</v>
      </c>
      <c r="T2026">
        <v>1</v>
      </c>
    </row>
    <row r="2027" spans="1:20" x14ac:dyDescent="0.25">
      <c r="A2027" s="172" t="s">
        <v>15745</v>
      </c>
      <c r="B2027" t="s">
        <v>15746</v>
      </c>
      <c r="C2027" t="s">
        <v>227</v>
      </c>
      <c r="D2027" s="20" t="s">
        <v>1000</v>
      </c>
      <c r="E2027" s="26">
        <v>41579</v>
      </c>
      <c r="H2027" t="e">
        <v>#DIV/0!</v>
      </c>
      <c r="K2027" t="e">
        <v>#DIV/0!</v>
      </c>
      <c r="M2027" t="e">
        <v>#DIV/0!</v>
      </c>
      <c r="R2027" t="e">
        <v>#DIV/0!</v>
      </c>
      <c r="T2027">
        <v>1.0625</v>
      </c>
    </row>
    <row r="2028" spans="1:20" x14ac:dyDescent="0.25">
      <c r="A2028" s="172"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2"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2"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2" t="s">
        <v>16455</v>
      </c>
      <c r="B2031" t="s">
        <v>16456</v>
      </c>
      <c r="C2031" s="20" t="s">
        <v>206</v>
      </c>
      <c r="D2031" s="20" t="s">
        <v>1002</v>
      </c>
      <c r="E2031" s="26">
        <v>41579</v>
      </c>
      <c r="H2031" t="e">
        <v>#DIV/0!</v>
      </c>
      <c r="K2031" t="e">
        <v>#DIV/0!</v>
      </c>
      <c r="M2031" t="e">
        <v>#DIV/0!</v>
      </c>
      <c r="R2031" t="e">
        <v>#DIV/0!</v>
      </c>
      <c r="T2031">
        <v>0.66666666666666663</v>
      </c>
    </row>
    <row r="2032" spans="1:20" x14ac:dyDescent="0.25">
      <c r="A2032" s="172" t="s">
        <v>16596</v>
      </c>
      <c r="B2032" t="s">
        <v>16597</v>
      </c>
      <c r="C2032" s="20" t="s">
        <v>223</v>
      </c>
      <c r="D2032" s="20" t="s">
        <v>1000</v>
      </c>
      <c r="E2032" s="26">
        <v>41579</v>
      </c>
      <c r="H2032" t="e">
        <v>#DIV/0!</v>
      </c>
      <c r="K2032" t="e">
        <v>#DIV/0!</v>
      </c>
      <c r="M2032" t="e">
        <v>#DIV/0!</v>
      </c>
      <c r="R2032" t="e">
        <v>#DIV/0!</v>
      </c>
    </row>
    <row r="2033" spans="1:20" x14ac:dyDescent="0.25">
      <c r="A2033" s="172" t="s">
        <v>16775</v>
      </c>
      <c r="B2033" t="s">
        <v>16776</v>
      </c>
      <c r="C2033" t="s">
        <v>224</v>
      </c>
      <c r="D2033" s="20" t="s">
        <v>1002</v>
      </c>
      <c r="E2033" s="26">
        <v>41579</v>
      </c>
      <c r="H2033" t="e">
        <v>#DIV/0!</v>
      </c>
      <c r="K2033" t="e">
        <v>#DIV/0!</v>
      </c>
      <c r="M2033" t="e">
        <v>#DIV/0!</v>
      </c>
      <c r="R2033" t="e">
        <v>#DIV/0!</v>
      </c>
    </row>
    <row r="2034" spans="1:20" x14ac:dyDescent="0.25">
      <c r="A2034" s="172" t="s">
        <v>17212</v>
      </c>
      <c r="B2034" t="s">
        <v>17213</v>
      </c>
      <c r="C2034" t="s">
        <v>225</v>
      </c>
      <c r="D2034" s="20" t="s">
        <v>1000</v>
      </c>
      <c r="E2034" s="26">
        <v>41579</v>
      </c>
      <c r="H2034" t="e">
        <v>#DIV/0!</v>
      </c>
      <c r="K2034" t="e">
        <v>#DIV/0!</v>
      </c>
      <c r="M2034" t="e">
        <v>#DIV/0!</v>
      </c>
      <c r="R2034" t="e">
        <v>#DIV/0!</v>
      </c>
    </row>
    <row r="2035" spans="1:20" x14ac:dyDescent="0.25">
      <c r="A2035" s="172" t="s">
        <v>17419</v>
      </c>
      <c r="B2035" t="s">
        <v>17420</v>
      </c>
      <c r="C2035" t="s">
        <v>226</v>
      </c>
      <c r="D2035" s="20" t="s">
        <v>1002</v>
      </c>
      <c r="E2035" s="26">
        <v>41579</v>
      </c>
      <c r="H2035" t="e">
        <v>#DIV/0!</v>
      </c>
      <c r="K2035" t="e">
        <v>#DIV/0!</v>
      </c>
      <c r="M2035" t="e">
        <v>#DIV/0!</v>
      </c>
      <c r="R2035" t="e">
        <v>#DIV/0!</v>
      </c>
    </row>
    <row r="2036" spans="1:20" x14ac:dyDescent="0.25">
      <c r="A2036" s="172" t="s">
        <v>17596</v>
      </c>
      <c r="B2036" t="s">
        <v>17597</v>
      </c>
      <c r="C2036" t="s">
        <v>232</v>
      </c>
      <c r="D2036" s="20" t="s">
        <v>1000</v>
      </c>
      <c r="E2036" s="26">
        <v>41579</v>
      </c>
      <c r="H2036" t="e">
        <v>#DIV/0!</v>
      </c>
      <c r="K2036" t="e">
        <v>#DIV/0!</v>
      </c>
      <c r="M2036" t="e">
        <v>#DIV/0!</v>
      </c>
      <c r="R2036" t="e">
        <v>#DIV/0!</v>
      </c>
    </row>
    <row r="2037" spans="1:20" x14ac:dyDescent="0.25">
      <c r="A2037" s="172" t="s">
        <v>17793</v>
      </c>
      <c r="B2037" t="s">
        <v>17794</v>
      </c>
      <c r="C2037" t="s">
        <v>231</v>
      </c>
      <c r="D2037" s="20" t="s">
        <v>1002</v>
      </c>
      <c r="E2037" s="26">
        <v>41579</v>
      </c>
      <c r="H2037" t="e">
        <v>#DIV/0!</v>
      </c>
      <c r="K2037" t="e">
        <v>#DIV/0!</v>
      </c>
      <c r="M2037" t="e">
        <v>#DIV/0!</v>
      </c>
      <c r="R2037" t="e">
        <v>#DIV/0!</v>
      </c>
      <c r="T2037">
        <v>0.73076923076923084</v>
      </c>
    </row>
    <row r="2038" spans="1:20" x14ac:dyDescent="0.25">
      <c r="A2038" s="172"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2"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2"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2"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2" t="s">
        <v>18758</v>
      </c>
      <c r="B2042" t="s">
        <v>18759</v>
      </c>
      <c r="C2042" t="s">
        <v>216</v>
      </c>
      <c r="D2042" s="20" t="s">
        <v>1002</v>
      </c>
      <c r="E2042" s="26">
        <v>41579</v>
      </c>
      <c r="H2042" t="e">
        <v>#DIV/0!</v>
      </c>
      <c r="K2042" t="e">
        <v>#DIV/0!</v>
      </c>
      <c r="M2042" t="e">
        <v>#DIV/0!</v>
      </c>
      <c r="R2042" t="e">
        <v>#DIV/0!</v>
      </c>
      <c r="T2042">
        <v>0.84801864801864801</v>
      </c>
    </row>
    <row r="2043" spans="1:20" x14ac:dyDescent="0.25">
      <c r="A2043" s="172" t="s">
        <v>18935</v>
      </c>
      <c r="B2043" t="s">
        <v>18936</v>
      </c>
      <c r="C2043" t="s">
        <v>229</v>
      </c>
      <c r="D2043" s="20" t="s">
        <v>1002</v>
      </c>
      <c r="E2043" s="26">
        <v>41579</v>
      </c>
      <c r="H2043" t="e">
        <v>#DIV/0!</v>
      </c>
      <c r="K2043" t="e">
        <v>#DIV/0!</v>
      </c>
      <c r="M2043" t="e">
        <v>#DIV/0!</v>
      </c>
      <c r="R2043" t="e">
        <v>#DIV/0!</v>
      </c>
    </row>
    <row r="2044" spans="1:20" x14ac:dyDescent="0.25">
      <c r="A2044" s="172" t="s">
        <v>19112</v>
      </c>
      <c r="B2044" t="s">
        <v>19113</v>
      </c>
      <c r="C2044" t="s">
        <v>230</v>
      </c>
      <c r="D2044" s="20" t="s">
        <v>1000</v>
      </c>
      <c r="E2044" s="26">
        <v>41579</v>
      </c>
      <c r="H2044" t="e">
        <v>#DIV/0!</v>
      </c>
      <c r="K2044" t="e">
        <v>#DIV/0!</v>
      </c>
      <c r="M2044" t="e">
        <v>#DIV/0!</v>
      </c>
      <c r="R2044" t="e">
        <v>#DIV/0!</v>
      </c>
    </row>
    <row r="2045" spans="1:20" x14ac:dyDescent="0.25">
      <c r="A2045" s="172" t="s">
        <v>19291</v>
      </c>
      <c r="B2045" t="s">
        <v>19292</v>
      </c>
      <c r="C2045" t="s">
        <v>234</v>
      </c>
      <c r="D2045" s="20" t="s">
        <v>1000</v>
      </c>
      <c r="E2045" s="26">
        <v>41579</v>
      </c>
      <c r="H2045" t="e">
        <v>#DIV/0!</v>
      </c>
      <c r="K2045" t="e">
        <v>#DIV/0!</v>
      </c>
      <c r="M2045" t="e">
        <v>#DIV/0!</v>
      </c>
      <c r="R2045" t="e">
        <v>#DIV/0!</v>
      </c>
      <c r="T2045">
        <v>0.8477182696530523</v>
      </c>
    </row>
    <row r="2046" spans="1:20" x14ac:dyDescent="0.25">
      <c r="A2046" s="172" t="s">
        <v>19470</v>
      </c>
      <c r="B2046" t="s">
        <v>19471</v>
      </c>
      <c r="C2046" t="s">
        <v>233</v>
      </c>
      <c r="D2046" s="20" t="s">
        <v>1002</v>
      </c>
      <c r="E2046" s="26">
        <v>41579</v>
      </c>
      <c r="H2046" t="e">
        <v>#DIV/0!</v>
      </c>
      <c r="K2046" t="e">
        <v>#DIV/0!</v>
      </c>
      <c r="M2046" t="e">
        <v>#DIV/0!</v>
      </c>
      <c r="R2046" t="e">
        <v>#DIV/0!</v>
      </c>
    </row>
    <row r="2047" spans="1:20" x14ac:dyDescent="0.25">
      <c r="A2047" s="172"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2"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2"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2" t="s">
        <v>20378</v>
      </c>
      <c r="B2050" t="s">
        <v>20379</v>
      </c>
      <c r="C2050" t="s">
        <v>211</v>
      </c>
      <c r="D2050" s="20" t="s">
        <v>1002</v>
      </c>
      <c r="E2050" s="26">
        <v>41579</v>
      </c>
      <c r="H2050" t="e">
        <v>#DIV/0!</v>
      </c>
      <c r="K2050" t="e">
        <v>#DIV/0!</v>
      </c>
      <c r="M2050" t="e">
        <v>#DIV/0!</v>
      </c>
      <c r="N2050">
        <v>0</v>
      </c>
      <c r="R2050" t="e">
        <v>#DIV/0!</v>
      </c>
      <c r="T2050">
        <v>1</v>
      </c>
    </row>
    <row r="2051" spans="1:20" x14ac:dyDescent="0.25">
      <c r="A2051" s="172"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2" t="s">
        <v>20734</v>
      </c>
      <c r="B2052" t="s">
        <v>20735</v>
      </c>
      <c r="C2052" t="s">
        <v>894</v>
      </c>
      <c r="D2052" s="20" t="s">
        <v>1002</v>
      </c>
      <c r="E2052" s="26">
        <v>41579</v>
      </c>
      <c r="H2052" t="e">
        <v>#DIV/0!</v>
      </c>
      <c r="K2052" t="e">
        <v>#DIV/0!</v>
      </c>
      <c r="M2052" t="e">
        <v>#DIV/0!</v>
      </c>
      <c r="R2052" t="e">
        <v>#DIV/0!</v>
      </c>
      <c r="T2052">
        <v>1.1599999999999999</v>
      </c>
    </row>
    <row r="2053" spans="1:20" x14ac:dyDescent="0.25">
      <c r="A2053" s="172"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2"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2" t="s">
        <v>21231</v>
      </c>
      <c r="B2055" t="s">
        <v>21232</v>
      </c>
      <c r="C2055" t="s">
        <v>213</v>
      </c>
      <c r="D2055" s="20" t="s">
        <v>1002</v>
      </c>
      <c r="E2055" s="26">
        <v>41579</v>
      </c>
      <c r="H2055" t="e">
        <v>#DIV/0!</v>
      </c>
      <c r="K2055" t="e">
        <v>#DIV/0!</v>
      </c>
      <c r="M2055" t="e">
        <v>#DIV/0!</v>
      </c>
      <c r="R2055" t="e">
        <v>#DIV/0!</v>
      </c>
      <c r="T2055">
        <v>0.68899999999999995</v>
      </c>
    </row>
    <row r="2056" spans="1:20" x14ac:dyDescent="0.25">
      <c r="A2056" s="172"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2"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2"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2"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2"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2" t="s">
        <v>22103</v>
      </c>
      <c r="B2061" t="s">
        <v>22104</v>
      </c>
      <c r="C2061" s="20" t="s">
        <v>219</v>
      </c>
      <c r="D2061" s="20" t="s">
        <v>1002</v>
      </c>
      <c r="E2061" s="26">
        <v>41579</v>
      </c>
      <c r="H2061" t="e">
        <v>#DIV/0!</v>
      </c>
      <c r="K2061" t="e">
        <v>#DIV/0!</v>
      </c>
      <c r="M2061" t="e">
        <v>#DIV/0!</v>
      </c>
      <c r="R2061" t="e">
        <v>#DIV/0!</v>
      </c>
      <c r="T2061">
        <v>0.69565217391304346</v>
      </c>
    </row>
    <row r="2062" spans="1:20" x14ac:dyDescent="0.25">
      <c r="A2062" s="172"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2"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2"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2"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2"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2"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2"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2"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2"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2"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2"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2"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2"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2"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2" t="s">
        <v>12499</v>
      </c>
      <c r="B2076" t="s">
        <v>12500</v>
      </c>
      <c r="C2076" t="s">
        <v>202</v>
      </c>
      <c r="D2076" s="20" t="s">
        <v>1000</v>
      </c>
      <c r="E2076" s="26">
        <v>41609</v>
      </c>
      <c r="H2076" t="e">
        <v>#DIV/0!</v>
      </c>
      <c r="K2076" t="e">
        <v>#DIV/0!</v>
      </c>
      <c r="M2076" t="e">
        <v>#DIV/0!</v>
      </c>
      <c r="R2076" t="e">
        <v>#DIV/0!</v>
      </c>
    </row>
    <row r="2077" spans="1:20" x14ac:dyDescent="0.25">
      <c r="A2077" s="172" t="s">
        <v>11036</v>
      </c>
      <c r="B2077" t="s">
        <v>11037</v>
      </c>
      <c r="C2077" t="s">
        <v>228</v>
      </c>
      <c r="D2077" s="20" t="s">
        <v>1000</v>
      </c>
      <c r="E2077" s="26">
        <v>41609</v>
      </c>
      <c r="H2077" t="e">
        <v>#DIV/0!</v>
      </c>
      <c r="K2077" t="e">
        <v>#DIV/0!</v>
      </c>
      <c r="M2077" t="e">
        <v>#DIV/0!</v>
      </c>
      <c r="R2077" t="e">
        <v>#DIV/0!</v>
      </c>
      <c r="T2077">
        <v>1</v>
      </c>
    </row>
    <row r="2078" spans="1:20" x14ac:dyDescent="0.25">
      <c r="A2078" s="172" t="s">
        <v>10861</v>
      </c>
      <c r="B2078" t="s">
        <v>10862</v>
      </c>
      <c r="C2078" t="s">
        <v>227</v>
      </c>
      <c r="D2078" s="20" t="s">
        <v>1002</v>
      </c>
      <c r="E2078" s="26">
        <v>41609</v>
      </c>
      <c r="H2078" t="e">
        <v>#DIV/0!</v>
      </c>
      <c r="K2078" t="e">
        <v>#DIV/0!</v>
      </c>
      <c r="M2078" t="e">
        <v>#DIV/0!</v>
      </c>
      <c r="R2078" t="e">
        <v>#DIV/0!</v>
      </c>
      <c r="T2078">
        <v>1.1499999999999999</v>
      </c>
    </row>
    <row r="2079" spans="1:20" x14ac:dyDescent="0.25">
      <c r="A2079" s="172"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2"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2"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2" t="s">
        <v>10270</v>
      </c>
      <c r="B2082" t="s">
        <v>10271</v>
      </c>
      <c r="C2082" s="20" t="s">
        <v>206</v>
      </c>
      <c r="D2082" s="20" t="s">
        <v>1000</v>
      </c>
      <c r="E2082" s="26">
        <v>41609</v>
      </c>
      <c r="H2082" t="e">
        <v>#DIV/0!</v>
      </c>
      <c r="K2082" t="e">
        <v>#DIV/0!</v>
      </c>
      <c r="M2082" t="e">
        <v>#DIV/0!</v>
      </c>
      <c r="R2082" t="e">
        <v>#DIV/0!</v>
      </c>
      <c r="T2082">
        <v>1</v>
      </c>
    </row>
    <row r="2083" spans="1:20" x14ac:dyDescent="0.25">
      <c r="A2083" s="172" t="s">
        <v>9839</v>
      </c>
      <c r="B2083" t="s">
        <v>9840</v>
      </c>
      <c r="C2083" s="20" t="s">
        <v>223</v>
      </c>
      <c r="D2083" s="20" t="s">
        <v>1002</v>
      </c>
      <c r="E2083" s="26">
        <v>41609</v>
      </c>
      <c r="H2083" t="e">
        <v>#DIV/0!</v>
      </c>
      <c r="K2083" t="e">
        <v>#DIV/0!</v>
      </c>
      <c r="M2083" t="e">
        <v>#DIV/0!</v>
      </c>
      <c r="R2083" t="e">
        <v>#DIV/0!</v>
      </c>
      <c r="T2083" t="e">
        <v>#DIV/0!</v>
      </c>
    </row>
    <row r="2084" spans="1:20" x14ac:dyDescent="0.25">
      <c r="A2084" s="172" t="s">
        <v>9664</v>
      </c>
      <c r="B2084" t="s">
        <v>9665</v>
      </c>
      <c r="C2084" t="s">
        <v>224</v>
      </c>
      <c r="D2084" s="20" t="s">
        <v>1000</v>
      </c>
      <c r="E2084" s="26">
        <v>41609</v>
      </c>
      <c r="H2084" t="e">
        <v>#DIV/0!</v>
      </c>
      <c r="K2084" t="e">
        <v>#DIV/0!</v>
      </c>
      <c r="M2084" t="e">
        <v>#DIV/0!</v>
      </c>
      <c r="R2084" t="e">
        <v>#DIV/0!</v>
      </c>
      <c r="T2084" t="e">
        <v>#DIV/0!</v>
      </c>
    </row>
    <row r="2085" spans="1:20" x14ac:dyDescent="0.25">
      <c r="A2085" s="172" t="s">
        <v>9273</v>
      </c>
      <c r="B2085" t="s">
        <v>9274</v>
      </c>
      <c r="C2085" t="s">
        <v>211</v>
      </c>
      <c r="D2085" s="20" t="s">
        <v>1000</v>
      </c>
      <c r="E2085" s="26">
        <v>41609</v>
      </c>
      <c r="H2085" t="e">
        <v>#DIV/0!</v>
      </c>
      <c r="K2085" t="e">
        <v>#DIV/0!</v>
      </c>
      <c r="M2085" t="e">
        <v>#DIV/0!</v>
      </c>
      <c r="N2085">
        <v>0</v>
      </c>
      <c r="R2085" t="e">
        <v>#DIV/0!</v>
      </c>
      <c r="T2085" t="e">
        <v>#DIV/0!</v>
      </c>
    </row>
    <row r="2086" spans="1:20" x14ac:dyDescent="0.25">
      <c r="A2086" s="172"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2" t="s">
        <v>9033</v>
      </c>
      <c r="B2087" t="s">
        <v>9034</v>
      </c>
      <c r="C2087" t="s">
        <v>894</v>
      </c>
      <c r="D2087" s="20" t="s">
        <v>1000</v>
      </c>
      <c r="E2087" s="26">
        <v>41609</v>
      </c>
      <c r="H2087" t="e">
        <v>#DIV/0!</v>
      </c>
      <c r="K2087" t="e">
        <v>#DIV/0!</v>
      </c>
      <c r="M2087" t="e">
        <v>#DIV/0!</v>
      </c>
      <c r="P2087">
        <v>0</v>
      </c>
      <c r="Q2087">
        <v>0</v>
      </c>
      <c r="R2087" t="e">
        <v>#DIV/0!</v>
      </c>
    </row>
    <row r="2088" spans="1:20" x14ac:dyDescent="0.25">
      <c r="A2088" s="172"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2"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2"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2"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2"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2" t="s">
        <v>7958</v>
      </c>
      <c r="B2093" t="s">
        <v>7959</v>
      </c>
      <c r="C2093" t="s">
        <v>225</v>
      </c>
      <c r="D2093" s="20" t="s">
        <v>1002</v>
      </c>
      <c r="E2093" s="26">
        <v>41609</v>
      </c>
      <c r="H2093" t="e">
        <v>#DIV/0!</v>
      </c>
      <c r="K2093" t="e">
        <v>#DIV/0!</v>
      </c>
      <c r="M2093" t="e">
        <v>#DIV/0!</v>
      </c>
      <c r="R2093" t="e">
        <v>#DIV/0!</v>
      </c>
      <c r="T2093">
        <v>0.86974637681159417</v>
      </c>
    </row>
    <row r="2094" spans="1:20" x14ac:dyDescent="0.25">
      <c r="A2094" s="172" t="s">
        <v>7757</v>
      </c>
      <c r="B2094" t="s">
        <v>7758</v>
      </c>
      <c r="C2094" t="s">
        <v>226</v>
      </c>
      <c r="D2094" s="20" t="s">
        <v>1000</v>
      </c>
      <c r="E2094" s="26">
        <v>41609</v>
      </c>
      <c r="H2094" t="e">
        <v>#DIV/0!</v>
      </c>
      <c r="K2094" t="e">
        <v>#DIV/0!</v>
      </c>
      <c r="M2094" t="e">
        <v>#DIV/0!</v>
      </c>
      <c r="R2094" t="e">
        <v>#DIV/0!</v>
      </c>
    </row>
    <row r="2095" spans="1:20" x14ac:dyDescent="0.25">
      <c r="A2095" s="172"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2"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2" t="s">
        <v>7018</v>
      </c>
      <c r="B2097" t="s">
        <v>7019</v>
      </c>
      <c r="C2097" t="s">
        <v>232</v>
      </c>
      <c r="D2097" s="20" t="s">
        <v>1002</v>
      </c>
      <c r="E2097" s="26">
        <v>41609</v>
      </c>
      <c r="H2097" t="e">
        <v>#DIV/0!</v>
      </c>
      <c r="K2097" t="e">
        <v>#DIV/0!</v>
      </c>
      <c r="M2097" t="e">
        <v>#DIV/0!</v>
      </c>
      <c r="R2097" t="e">
        <v>#DIV/0!</v>
      </c>
    </row>
    <row r="2098" spans="1:20" x14ac:dyDescent="0.25">
      <c r="A2098" s="172" t="s">
        <v>6827</v>
      </c>
      <c r="B2098" t="s">
        <v>6828</v>
      </c>
      <c r="C2098" t="s">
        <v>231</v>
      </c>
      <c r="D2098" s="20" t="s">
        <v>1000</v>
      </c>
      <c r="E2098" s="26">
        <v>41609</v>
      </c>
      <c r="H2098" t="e">
        <v>#DIV/0!</v>
      </c>
      <c r="K2098" t="e">
        <v>#DIV/0!</v>
      </c>
      <c r="M2098" t="e">
        <v>#DIV/0!</v>
      </c>
      <c r="R2098" t="e">
        <v>#DIV/0!</v>
      </c>
    </row>
    <row r="2099" spans="1:20" x14ac:dyDescent="0.25">
      <c r="A2099" s="172"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2"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2"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2"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2" t="s">
        <v>5878</v>
      </c>
      <c r="B2103" t="s">
        <v>5879</v>
      </c>
      <c r="C2103" t="s">
        <v>216</v>
      </c>
      <c r="D2103" s="20" t="s">
        <v>1000</v>
      </c>
      <c r="E2103" s="26">
        <v>41609</v>
      </c>
      <c r="H2103" t="e">
        <v>#DIV/0!</v>
      </c>
      <c r="K2103" t="e">
        <v>#DIV/0!</v>
      </c>
      <c r="M2103" t="e">
        <v>#DIV/0!</v>
      </c>
      <c r="R2103" t="e">
        <v>#DIV/0!</v>
      </c>
      <c r="T2103">
        <v>1.325</v>
      </c>
    </row>
    <row r="2104" spans="1:20" x14ac:dyDescent="0.25">
      <c r="A2104" s="172"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2"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2"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2" t="s">
        <v>5010</v>
      </c>
      <c r="B2107" t="s">
        <v>5011</v>
      </c>
      <c r="C2107" t="s">
        <v>229</v>
      </c>
      <c r="D2107" s="20" t="s">
        <v>1000</v>
      </c>
      <c r="E2107" s="26">
        <v>41609</v>
      </c>
      <c r="H2107" t="e">
        <v>#DIV/0!</v>
      </c>
      <c r="K2107" t="e">
        <v>#DIV/0!</v>
      </c>
      <c r="M2107" t="e">
        <v>#DIV/0!</v>
      </c>
      <c r="R2107" t="e">
        <v>#DIV/0!</v>
      </c>
      <c r="T2107">
        <v>1.06</v>
      </c>
    </row>
    <row r="2108" spans="1:20" x14ac:dyDescent="0.25">
      <c r="A2108" s="172" t="s">
        <v>4835</v>
      </c>
      <c r="B2108" t="s">
        <v>4836</v>
      </c>
      <c r="C2108" t="s">
        <v>230</v>
      </c>
      <c r="D2108" s="20" t="s">
        <v>1002</v>
      </c>
      <c r="E2108" s="26">
        <v>41609</v>
      </c>
      <c r="H2108" t="e">
        <v>#DIV/0!</v>
      </c>
      <c r="K2108" t="e">
        <v>#DIV/0!</v>
      </c>
      <c r="M2108" t="e">
        <v>#DIV/0!</v>
      </c>
      <c r="R2108" t="e">
        <v>#DIV/0!</v>
      </c>
      <c r="T2108">
        <v>0.9</v>
      </c>
    </row>
    <row r="2109" spans="1:20" x14ac:dyDescent="0.25">
      <c r="A2109" s="172" t="s">
        <v>4660</v>
      </c>
      <c r="B2109" t="s">
        <v>4661</v>
      </c>
      <c r="C2109" t="s">
        <v>234</v>
      </c>
      <c r="D2109" s="20" t="s">
        <v>1002</v>
      </c>
      <c r="E2109" s="26">
        <v>41609</v>
      </c>
      <c r="H2109" t="e">
        <v>#DIV/0!</v>
      </c>
      <c r="K2109" t="e">
        <v>#DIV/0!</v>
      </c>
      <c r="M2109" t="e">
        <v>#DIV/0!</v>
      </c>
      <c r="R2109" t="e">
        <v>#DIV/0!</v>
      </c>
      <c r="T2109">
        <v>0.7142857142857143</v>
      </c>
    </row>
    <row r="2110" spans="1:20" x14ac:dyDescent="0.25">
      <c r="A2110" s="172" t="s">
        <v>4485</v>
      </c>
      <c r="B2110" t="s">
        <v>4486</v>
      </c>
      <c r="C2110" t="s">
        <v>233</v>
      </c>
      <c r="D2110" s="20" t="s">
        <v>1000</v>
      </c>
      <c r="E2110" s="26">
        <v>41609</v>
      </c>
      <c r="H2110" t="e">
        <v>#DIV/0!</v>
      </c>
      <c r="K2110" t="e">
        <v>#DIV/0!</v>
      </c>
      <c r="M2110" t="e">
        <v>#DIV/0!</v>
      </c>
      <c r="R2110" t="e">
        <v>#DIV/0!</v>
      </c>
    </row>
    <row r="2111" spans="1:20" x14ac:dyDescent="0.25">
      <c r="A2111" s="172"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2"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2"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2" t="s">
        <v>3895</v>
      </c>
      <c r="B2114" t="s">
        <v>3896</v>
      </c>
      <c r="C2114" t="s">
        <v>219</v>
      </c>
      <c r="D2114" s="20" t="s">
        <v>1000</v>
      </c>
      <c r="E2114" s="26">
        <v>41609</v>
      </c>
      <c r="H2114" t="e">
        <v>#DIV/0!</v>
      </c>
      <c r="K2114" t="e">
        <v>#DIV/0!</v>
      </c>
      <c r="M2114" t="e">
        <v>#DIV/0!</v>
      </c>
      <c r="R2114" t="e">
        <v>#DIV/0!</v>
      </c>
    </row>
    <row r="2115" spans="1:20" x14ac:dyDescent="0.25">
      <c r="A2115" s="172"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2"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2"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2"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2"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2"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2"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2"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2"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2"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2"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2"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2"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2" t="s">
        <v>15043</v>
      </c>
      <c r="B2128" t="s">
        <v>15044</v>
      </c>
      <c r="C2128" t="s">
        <v>202</v>
      </c>
      <c r="D2128" s="20" t="s">
        <v>1002</v>
      </c>
      <c r="E2128" s="26">
        <v>41609</v>
      </c>
      <c r="H2128" t="e">
        <v>#DIV/0!</v>
      </c>
      <c r="K2128" t="e">
        <v>#DIV/0!</v>
      </c>
      <c r="M2128" t="e">
        <v>#DIV/0!</v>
      </c>
      <c r="R2128" t="e">
        <v>#DIV/0!</v>
      </c>
      <c r="T2128">
        <v>1</v>
      </c>
    </row>
    <row r="2129" spans="1:20" x14ac:dyDescent="0.25">
      <c r="A2129" s="172" t="s">
        <v>15586</v>
      </c>
      <c r="B2129" t="s">
        <v>15587</v>
      </c>
      <c r="C2129" t="s">
        <v>228</v>
      </c>
      <c r="D2129" s="20" t="s">
        <v>1002</v>
      </c>
      <c r="E2129" s="26">
        <v>41609</v>
      </c>
      <c r="H2129" t="e">
        <v>#DIV/0!</v>
      </c>
      <c r="K2129" t="e">
        <v>#DIV/0!</v>
      </c>
      <c r="M2129" t="e">
        <v>#DIV/0!</v>
      </c>
      <c r="R2129" t="e">
        <v>#DIV/0!</v>
      </c>
    </row>
    <row r="2130" spans="1:20" x14ac:dyDescent="0.25">
      <c r="A2130" s="172" t="s">
        <v>15747</v>
      </c>
      <c r="B2130" t="s">
        <v>15748</v>
      </c>
      <c r="C2130" t="s">
        <v>227</v>
      </c>
      <c r="D2130" s="20" t="s">
        <v>1000</v>
      </c>
      <c r="E2130" s="26">
        <v>41609</v>
      </c>
      <c r="H2130" t="e">
        <v>#DIV/0!</v>
      </c>
      <c r="K2130" t="e">
        <v>#DIV/0!</v>
      </c>
      <c r="M2130" t="e">
        <v>#DIV/0!</v>
      </c>
      <c r="R2130" t="e">
        <v>#DIV/0!</v>
      </c>
      <c r="T2130">
        <v>1.0425</v>
      </c>
    </row>
    <row r="2131" spans="1:20" x14ac:dyDescent="0.25">
      <c r="A2131" s="172"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2"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2"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2" t="s">
        <v>16457</v>
      </c>
      <c r="B2134" t="s">
        <v>16458</v>
      </c>
      <c r="C2134" s="20" t="s">
        <v>206</v>
      </c>
      <c r="D2134" s="20" t="s">
        <v>1002</v>
      </c>
      <c r="E2134" s="26">
        <v>41609</v>
      </c>
      <c r="H2134" t="e">
        <v>#DIV/0!</v>
      </c>
      <c r="K2134" t="e">
        <v>#DIV/0!</v>
      </c>
      <c r="M2134" t="e">
        <v>#DIV/0!</v>
      </c>
      <c r="R2134" t="e">
        <v>#DIV/0!</v>
      </c>
    </row>
    <row r="2135" spans="1:20" x14ac:dyDescent="0.25">
      <c r="A2135" s="172" t="s">
        <v>16598</v>
      </c>
      <c r="B2135" t="s">
        <v>16599</v>
      </c>
      <c r="C2135" t="s">
        <v>223</v>
      </c>
      <c r="D2135" s="20" t="s">
        <v>1000</v>
      </c>
      <c r="E2135" s="26">
        <v>41609</v>
      </c>
      <c r="H2135" t="e">
        <v>#DIV/0!</v>
      </c>
      <c r="K2135" t="e">
        <v>#DIV/0!</v>
      </c>
      <c r="M2135" t="e">
        <v>#DIV/0!</v>
      </c>
      <c r="R2135" t="e">
        <v>#DIV/0!</v>
      </c>
    </row>
    <row r="2136" spans="1:20" x14ac:dyDescent="0.25">
      <c r="A2136" s="172" t="s">
        <v>16777</v>
      </c>
      <c r="B2136" t="s">
        <v>16778</v>
      </c>
      <c r="C2136" t="s">
        <v>224</v>
      </c>
      <c r="D2136" s="20" t="s">
        <v>1002</v>
      </c>
      <c r="E2136" s="26">
        <v>41609</v>
      </c>
      <c r="H2136" t="e">
        <v>#DIV/0!</v>
      </c>
      <c r="K2136" t="e">
        <v>#DIV/0!</v>
      </c>
      <c r="M2136" t="e">
        <v>#DIV/0!</v>
      </c>
      <c r="R2136" t="e">
        <v>#DIV/0!</v>
      </c>
    </row>
    <row r="2137" spans="1:20" x14ac:dyDescent="0.25">
      <c r="A2137" s="172" t="s">
        <v>17214</v>
      </c>
      <c r="B2137" t="s">
        <v>17215</v>
      </c>
      <c r="C2137" t="s">
        <v>225</v>
      </c>
      <c r="D2137" s="20" t="s">
        <v>1000</v>
      </c>
      <c r="E2137" s="26">
        <v>41609</v>
      </c>
      <c r="H2137" t="e">
        <v>#DIV/0!</v>
      </c>
      <c r="K2137" t="e">
        <v>#DIV/0!</v>
      </c>
      <c r="M2137" t="e">
        <v>#DIV/0!</v>
      </c>
      <c r="R2137" t="e">
        <v>#DIV/0!</v>
      </c>
    </row>
    <row r="2138" spans="1:20" x14ac:dyDescent="0.25">
      <c r="A2138" s="172" t="s">
        <v>17421</v>
      </c>
      <c r="B2138" t="s">
        <v>17422</v>
      </c>
      <c r="C2138" t="s">
        <v>226</v>
      </c>
      <c r="D2138" s="20" t="s">
        <v>1002</v>
      </c>
      <c r="E2138" s="26">
        <v>41609</v>
      </c>
      <c r="H2138" t="e">
        <v>#DIV/0!</v>
      </c>
      <c r="K2138" t="e">
        <v>#DIV/0!</v>
      </c>
      <c r="M2138" t="e">
        <v>#DIV/0!</v>
      </c>
      <c r="R2138" t="e">
        <v>#DIV/0!</v>
      </c>
    </row>
    <row r="2139" spans="1:20" x14ac:dyDescent="0.25">
      <c r="A2139" s="172" t="s">
        <v>17598</v>
      </c>
      <c r="B2139" t="s">
        <v>17599</v>
      </c>
      <c r="C2139" t="s">
        <v>232</v>
      </c>
      <c r="D2139" s="20" t="s">
        <v>1000</v>
      </c>
      <c r="E2139" s="26">
        <v>41609</v>
      </c>
      <c r="H2139" t="e">
        <v>#DIV/0!</v>
      </c>
      <c r="K2139" t="e">
        <v>#DIV/0!</v>
      </c>
      <c r="M2139" t="e">
        <v>#DIV/0!</v>
      </c>
      <c r="R2139" t="e">
        <v>#DIV/0!</v>
      </c>
      <c r="T2139">
        <v>0.85714285714285721</v>
      </c>
    </row>
    <row r="2140" spans="1:20" x14ac:dyDescent="0.25">
      <c r="A2140" s="172" t="s">
        <v>17795</v>
      </c>
      <c r="B2140" t="s">
        <v>17796</v>
      </c>
      <c r="C2140" t="s">
        <v>231</v>
      </c>
      <c r="D2140" s="20" t="s">
        <v>1002</v>
      </c>
      <c r="E2140" s="26">
        <v>41609</v>
      </c>
      <c r="H2140" t="e">
        <v>#DIV/0!</v>
      </c>
      <c r="K2140" t="e">
        <v>#DIV/0!</v>
      </c>
      <c r="M2140" t="e">
        <v>#DIV/0!</v>
      </c>
      <c r="R2140" t="e">
        <v>#DIV/0!</v>
      </c>
      <c r="T2140">
        <v>1.1837499999999999</v>
      </c>
    </row>
    <row r="2141" spans="1:20" x14ac:dyDescent="0.25">
      <c r="A2141" s="172"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2"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2"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2"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2" t="s">
        <v>18760</v>
      </c>
      <c r="B2145" t="s">
        <v>18761</v>
      </c>
      <c r="C2145" t="s">
        <v>216</v>
      </c>
      <c r="D2145" s="20" t="s">
        <v>1002</v>
      </c>
      <c r="E2145" s="26">
        <v>41609</v>
      </c>
      <c r="H2145" t="e">
        <v>#DIV/0!</v>
      </c>
      <c r="K2145" t="e">
        <v>#DIV/0!</v>
      </c>
      <c r="M2145" t="e">
        <v>#DIV/0!</v>
      </c>
      <c r="R2145" t="e">
        <v>#DIV/0!</v>
      </c>
    </row>
    <row r="2146" spans="1:20" x14ac:dyDescent="0.25">
      <c r="A2146" s="172" t="s">
        <v>18937</v>
      </c>
      <c r="B2146" t="s">
        <v>18938</v>
      </c>
      <c r="C2146" t="s">
        <v>229</v>
      </c>
      <c r="D2146" s="20" t="s">
        <v>1002</v>
      </c>
      <c r="E2146" s="26">
        <v>41609</v>
      </c>
      <c r="H2146" t="e">
        <v>#DIV/0!</v>
      </c>
      <c r="K2146" t="e">
        <v>#DIV/0!</v>
      </c>
      <c r="M2146" t="e">
        <v>#DIV/0!</v>
      </c>
      <c r="R2146" t="e">
        <v>#DIV/0!</v>
      </c>
    </row>
    <row r="2147" spans="1:20" x14ac:dyDescent="0.25">
      <c r="A2147" s="172" t="s">
        <v>19114</v>
      </c>
      <c r="B2147" t="s">
        <v>19115</v>
      </c>
      <c r="C2147" t="s">
        <v>230</v>
      </c>
      <c r="D2147" s="20" t="s">
        <v>1000</v>
      </c>
      <c r="E2147" s="26">
        <v>41609</v>
      </c>
      <c r="H2147" t="e">
        <v>#DIV/0!</v>
      </c>
      <c r="K2147" t="e">
        <v>#DIV/0!</v>
      </c>
      <c r="M2147" t="e">
        <v>#DIV/0!</v>
      </c>
      <c r="R2147" t="e">
        <v>#DIV/0!</v>
      </c>
      <c r="T2147">
        <v>0.88927417184265012</v>
      </c>
    </row>
    <row r="2148" spans="1:20" x14ac:dyDescent="0.25">
      <c r="A2148" s="172" t="s">
        <v>19293</v>
      </c>
      <c r="B2148" t="s">
        <v>19294</v>
      </c>
      <c r="C2148" t="s">
        <v>234</v>
      </c>
      <c r="D2148" s="20" t="s">
        <v>1000</v>
      </c>
      <c r="E2148" s="26">
        <v>41609</v>
      </c>
      <c r="H2148" t="e">
        <v>#DIV/0!</v>
      </c>
      <c r="K2148" t="e">
        <v>#DIV/0!</v>
      </c>
      <c r="M2148" t="e">
        <v>#DIV/0!</v>
      </c>
      <c r="R2148" t="e">
        <v>#DIV/0!</v>
      </c>
    </row>
    <row r="2149" spans="1:20" x14ac:dyDescent="0.25">
      <c r="A2149" s="172" t="s">
        <v>19472</v>
      </c>
      <c r="B2149" t="s">
        <v>19473</v>
      </c>
      <c r="C2149" t="s">
        <v>233</v>
      </c>
      <c r="D2149" s="20" t="s">
        <v>1002</v>
      </c>
      <c r="E2149" s="26">
        <v>41609</v>
      </c>
      <c r="H2149" t="e">
        <v>#DIV/0!</v>
      </c>
      <c r="K2149" t="e">
        <v>#DIV/0!</v>
      </c>
      <c r="M2149" t="e">
        <v>#DIV/0!</v>
      </c>
      <c r="R2149" t="e">
        <v>#DIV/0!</v>
      </c>
    </row>
    <row r="2150" spans="1:20" x14ac:dyDescent="0.25">
      <c r="A2150" s="172"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2"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2"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2"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2"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2"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2"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2"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2"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2"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2"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2"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2"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2"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2" t="s">
        <v>22105</v>
      </c>
      <c r="B2164" t="s">
        <v>22106</v>
      </c>
      <c r="C2164" s="20" t="s">
        <v>219</v>
      </c>
      <c r="D2164" s="20" t="s">
        <v>1002</v>
      </c>
      <c r="E2164" s="26">
        <v>41609</v>
      </c>
      <c r="H2164" t="e">
        <v>#DIV/0!</v>
      </c>
      <c r="K2164" t="e">
        <v>#DIV/0!</v>
      </c>
      <c r="M2164" t="e">
        <v>#DIV/0!</v>
      </c>
      <c r="R2164" t="e">
        <v>#DIV/0!</v>
      </c>
      <c r="T2164">
        <v>1</v>
      </c>
    </row>
    <row r="2165" spans="1:20" x14ac:dyDescent="0.25">
      <c r="A2165" s="172"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2"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2"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2"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2"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2"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2"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2"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2"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2"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2"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2"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2"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2"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2" t="s">
        <v>12501</v>
      </c>
      <c r="B2179" t="s">
        <v>12502</v>
      </c>
      <c r="C2179" t="s">
        <v>202</v>
      </c>
      <c r="D2179" s="20" t="s">
        <v>1000</v>
      </c>
      <c r="E2179" s="26">
        <v>41640</v>
      </c>
      <c r="H2179" t="e">
        <v>#DIV/0!</v>
      </c>
      <c r="K2179" t="e">
        <v>#DIV/0!</v>
      </c>
      <c r="M2179" t="e">
        <v>#DIV/0!</v>
      </c>
      <c r="R2179" t="e">
        <v>#DIV/0!</v>
      </c>
    </row>
    <row r="2180" spans="1:20" x14ac:dyDescent="0.25">
      <c r="A2180" s="172" t="s">
        <v>11038</v>
      </c>
      <c r="B2180" t="s">
        <v>11039</v>
      </c>
      <c r="C2180" t="s">
        <v>228</v>
      </c>
      <c r="D2180" s="20" t="s">
        <v>1000</v>
      </c>
      <c r="E2180" s="26">
        <v>41640</v>
      </c>
      <c r="H2180" t="e">
        <v>#DIV/0!</v>
      </c>
      <c r="K2180" t="e">
        <v>#DIV/0!</v>
      </c>
      <c r="M2180" t="e">
        <v>#DIV/0!</v>
      </c>
      <c r="R2180" t="e">
        <v>#DIV/0!</v>
      </c>
      <c r="T2180">
        <v>0.82499999999999996</v>
      </c>
    </row>
    <row r="2181" spans="1:20" x14ac:dyDescent="0.25">
      <c r="A2181" s="172" t="s">
        <v>10863</v>
      </c>
      <c r="B2181" t="s">
        <v>10864</v>
      </c>
      <c r="C2181" t="s">
        <v>227</v>
      </c>
      <c r="D2181" s="20" t="s">
        <v>1002</v>
      </c>
      <c r="E2181" s="26">
        <v>41640</v>
      </c>
      <c r="H2181" t="e">
        <v>#DIV/0!</v>
      </c>
      <c r="K2181" t="e">
        <v>#DIV/0!</v>
      </c>
      <c r="M2181" t="e">
        <v>#DIV/0!</v>
      </c>
      <c r="R2181" t="e">
        <v>#DIV/0!</v>
      </c>
      <c r="T2181">
        <v>1.1499999999999999</v>
      </c>
    </row>
    <row r="2182" spans="1:20" x14ac:dyDescent="0.25">
      <c r="A2182" s="172"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2"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2"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2" t="s">
        <v>10272</v>
      </c>
      <c r="B2185" t="s">
        <v>10273</v>
      </c>
      <c r="C2185" s="20" t="s">
        <v>206</v>
      </c>
      <c r="D2185" s="20" t="s">
        <v>1000</v>
      </c>
      <c r="E2185" s="26">
        <v>41640</v>
      </c>
      <c r="H2185" t="e">
        <v>#DIV/0!</v>
      </c>
      <c r="K2185" t="e">
        <v>#DIV/0!</v>
      </c>
      <c r="M2185" t="e">
        <v>#DIV/0!</v>
      </c>
      <c r="N2185">
        <v>0</v>
      </c>
      <c r="R2185" t="e">
        <v>#DIV/0!</v>
      </c>
    </row>
    <row r="2186" spans="1:20" x14ac:dyDescent="0.25">
      <c r="A2186" s="172" t="s">
        <v>9841</v>
      </c>
      <c r="B2186" t="s">
        <v>9842</v>
      </c>
      <c r="C2186" t="s">
        <v>223</v>
      </c>
      <c r="D2186" s="20" t="s">
        <v>1002</v>
      </c>
      <c r="E2186" s="26">
        <v>41640</v>
      </c>
      <c r="H2186" t="e">
        <v>#DIV/0!</v>
      </c>
      <c r="K2186" t="e">
        <v>#DIV/0!</v>
      </c>
      <c r="M2186" t="e">
        <v>#DIV/0!</v>
      </c>
      <c r="R2186" t="e">
        <v>#DIV/0!</v>
      </c>
    </row>
    <row r="2187" spans="1:20" x14ac:dyDescent="0.25">
      <c r="A2187" s="172" t="s">
        <v>9666</v>
      </c>
      <c r="B2187" t="s">
        <v>9667</v>
      </c>
      <c r="C2187" t="s">
        <v>224</v>
      </c>
      <c r="D2187" s="20" t="s">
        <v>1000</v>
      </c>
      <c r="E2187" s="26">
        <v>41640</v>
      </c>
      <c r="H2187" t="e">
        <v>#DIV/0!</v>
      </c>
      <c r="K2187" t="e">
        <v>#DIV/0!</v>
      </c>
      <c r="M2187" t="e">
        <v>#DIV/0!</v>
      </c>
      <c r="R2187" t="e">
        <v>#DIV/0!</v>
      </c>
    </row>
    <row r="2188" spans="1:20" x14ac:dyDescent="0.25">
      <c r="A2188" s="172" t="s">
        <v>9275</v>
      </c>
      <c r="B2188" t="s">
        <v>9276</v>
      </c>
      <c r="C2188" t="s">
        <v>211</v>
      </c>
      <c r="D2188" s="20" t="s">
        <v>1000</v>
      </c>
      <c r="E2188" s="26">
        <v>41640</v>
      </c>
      <c r="H2188" t="e">
        <v>#DIV/0!</v>
      </c>
      <c r="K2188" t="e">
        <v>#DIV/0!</v>
      </c>
      <c r="M2188" t="e">
        <v>#DIV/0!</v>
      </c>
      <c r="N2188">
        <v>0</v>
      </c>
      <c r="R2188" t="e">
        <v>#DIV/0!</v>
      </c>
    </row>
    <row r="2189" spans="1:20" x14ac:dyDescent="0.25">
      <c r="A2189" s="172"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2" t="s">
        <v>9035</v>
      </c>
      <c r="B2190" t="s">
        <v>9036</v>
      </c>
      <c r="C2190" t="s">
        <v>894</v>
      </c>
      <c r="D2190" s="20" t="s">
        <v>1000</v>
      </c>
      <c r="E2190" s="26">
        <v>41640</v>
      </c>
      <c r="H2190" t="e">
        <v>#DIV/0!</v>
      </c>
      <c r="K2190" t="e">
        <v>#DIV/0!</v>
      </c>
      <c r="M2190" t="e">
        <v>#DIV/0!</v>
      </c>
      <c r="R2190" t="e">
        <v>#DIV/0!</v>
      </c>
      <c r="T2190">
        <v>0.73333333333333328</v>
      </c>
    </row>
    <row r="2191" spans="1:20" x14ac:dyDescent="0.25">
      <c r="A2191" s="172"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2"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2" t="s">
        <v>8436</v>
      </c>
      <c r="B2193" t="s">
        <v>8437</v>
      </c>
      <c r="C2193" t="s">
        <v>213</v>
      </c>
      <c r="D2193" s="20" t="s">
        <v>1000</v>
      </c>
      <c r="E2193" s="26">
        <v>41640</v>
      </c>
      <c r="H2193" t="e">
        <v>#DIV/0!</v>
      </c>
      <c r="K2193" t="e">
        <v>#DIV/0!</v>
      </c>
      <c r="M2193" t="e">
        <v>#DIV/0!</v>
      </c>
      <c r="R2193" t="e">
        <v>#DIV/0!</v>
      </c>
      <c r="T2193">
        <v>0.71599999999999997</v>
      </c>
    </row>
    <row r="2194" spans="1:20" x14ac:dyDescent="0.25">
      <c r="A2194" s="172"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2"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2" t="s">
        <v>7960</v>
      </c>
      <c r="B2196" t="s">
        <v>7961</v>
      </c>
      <c r="C2196" t="s">
        <v>225</v>
      </c>
      <c r="D2196" s="20" t="s">
        <v>1002</v>
      </c>
      <c r="E2196" s="26">
        <v>41640</v>
      </c>
      <c r="H2196" t="e">
        <v>#DIV/0!</v>
      </c>
      <c r="K2196" t="e">
        <v>#DIV/0!</v>
      </c>
      <c r="M2196" t="e">
        <v>#DIV/0!</v>
      </c>
      <c r="R2196" t="e">
        <v>#DIV/0!</v>
      </c>
    </row>
    <row r="2197" spans="1:20" x14ac:dyDescent="0.25">
      <c r="A2197" s="172" t="s">
        <v>7759</v>
      </c>
      <c r="B2197" t="s">
        <v>7760</v>
      </c>
      <c r="C2197" t="s">
        <v>226</v>
      </c>
      <c r="D2197" s="20" t="s">
        <v>1000</v>
      </c>
      <c r="E2197" s="26">
        <v>41640</v>
      </c>
      <c r="H2197" t="e">
        <v>#DIV/0!</v>
      </c>
      <c r="K2197" t="e">
        <v>#DIV/0!</v>
      </c>
      <c r="M2197" t="e">
        <v>#DIV/0!</v>
      </c>
      <c r="R2197" t="e">
        <v>#DIV/0!</v>
      </c>
    </row>
    <row r="2198" spans="1:20" x14ac:dyDescent="0.25">
      <c r="A2198" s="172"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2"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2" t="s">
        <v>7020</v>
      </c>
      <c r="B2200" t="s">
        <v>7021</v>
      </c>
      <c r="C2200" t="s">
        <v>232</v>
      </c>
      <c r="D2200" s="20" t="s">
        <v>1002</v>
      </c>
      <c r="E2200" s="26">
        <v>41640</v>
      </c>
      <c r="H2200" t="e">
        <v>#DIV/0!</v>
      </c>
      <c r="K2200" t="e">
        <v>#DIV/0!</v>
      </c>
      <c r="M2200" t="e">
        <v>#DIV/0!</v>
      </c>
      <c r="R2200" t="e">
        <v>#DIV/0!</v>
      </c>
    </row>
    <row r="2201" spans="1:20" x14ac:dyDescent="0.25">
      <c r="A2201" s="172" t="s">
        <v>6829</v>
      </c>
      <c r="B2201" t="s">
        <v>6830</v>
      </c>
      <c r="C2201" t="s">
        <v>231</v>
      </c>
      <c r="D2201" s="20" t="s">
        <v>1000</v>
      </c>
      <c r="E2201" s="26">
        <v>41640</v>
      </c>
      <c r="H2201" t="e">
        <v>#DIV/0!</v>
      </c>
      <c r="K2201" t="e">
        <v>#DIV/0!</v>
      </c>
      <c r="M2201" t="e">
        <v>#DIV/0!</v>
      </c>
      <c r="R2201" t="e">
        <v>#DIV/0!</v>
      </c>
    </row>
    <row r="2202" spans="1:20" x14ac:dyDescent="0.25">
      <c r="A2202" s="172"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2"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2"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2"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2" t="s">
        <v>5880</v>
      </c>
      <c r="B2206" t="s">
        <v>5881</v>
      </c>
      <c r="C2206" s="20" t="s">
        <v>216</v>
      </c>
      <c r="D2206" s="20" t="s">
        <v>1000</v>
      </c>
      <c r="E2206" s="26">
        <v>41640</v>
      </c>
      <c r="H2206" t="e">
        <v>#DIV/0!</v>
      </c>
      <c r="K2206" t="e">
        <v>#DIV/0!</v>
      </c>
      <c r="M2206" t="e">
        <v>#DIV/0!</v>
      </c>
      <c r="R2206" t="e">
        <v>#DIV/0!</v>
      </c>
      <c r="T2206">
        <v>1.1000000000000001</v>
      </c>
    </row>
    <row r="2207" spans="1:20" x14ac:dyDescent="0.25">
      <c r="A2207" s="172"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2"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2"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2" t="s">
        <v>5012</v>
      </c>
      <c r="B2210" t="s">
        <v>5013</v>
      </c>
      <c r="C2210" t="s">
        <v>229</v>
      </c>
      <c r="D2210" s="20" t="s">
        <v>1000</v>
      </c>
      <c r="E2210" s="26">
        <v>41640</v>
      </c>
      <c r="H2210" t="e">
        <v>#DIV/0!</v>
      </c>
      <c r="K2210" t="e">
        <v>#DIV/0!</v>
      </c>
      <c r="M2210" t="e">
        <v>#DIV/0!</v>
      </c>
      <c r="R2210" t="e">
        <v>#DIV/0!</v>
      </c>
      <c r="T2210">
        <v>0.9</v>
      </c>
    </row>
    <row r="2211" spans="1:20" x14ac:dyDescent="0.25">
      <c r="A2211" s="172" t="s">
        <v>4837</v>
      </c>
      <c r="B2211" t="s">
        <v>4838</v>
      </c>
      <c r="C2211" t="s">
        <v>230</v>
      </c>
      <c r="D2211" s="20" t="s">
        <v>1002</v>
      </c>
      <c r="E2211" s="26">
        <v>41640</v>
      </c>
      <c r="H2211" t="e">
        <v>#DIV/0!</v>
      </c>
      <c r="K2211" t="e">
        <v>#DIV/0!</v>
      </c>
      <c r="M2211" t="e">
        <v>#DIV/0!</v>
      </c>
      <c r="R2211" t="e">
        <v>#DIV/0!</v>
      </c>
      <c r="T2211">
        <v>0.7</v>
      </c>
    </row>
    <row r="2212" spans="1:20" x14ac:dyDescent="0.25">
      <c r="A2212" s="172" t="s">
        <v>4662</v>
      </c>
      <c r="B2212" t="s">
        <v>4663</v>
      </c>
      <c r="C2212" t="s">
        <v>234</v>
      </c>
      <c r="D2212" s="20" t="s">
        <v>1002</v>
      </c>
      <c r="E2212" s="26">
        <v>41640</v>
      </c>
      <c r="H2212" t="e">
        <v>#DIV/0!</v>
      </c>
      <c r="K2212" t="e">
        <v>#DIV/0!</v>
      </c>
      <c r="M2212" t="e">
        <v>#DIV/0!</v>
      </c>
      <c r="R2212" t="e">
        <v>#DIV/0!</v>
      </c>
    </row>
    <row r="2213" spans="1:20" x14ac:dyDescent="0.25">
      <c r="A2213" s="172" t="s">
        <v>4487</v>
      </c>
      <c r="B2213" t="s">
        <v>4488</v>
      </c>
      <c r="C2213" t="s">
        <v>233</v>
      </c>
      <c r="D2213" s="20" t="s">
        <v>1000</v>
      </c>
      <c r="E2213" s="26">
        <v>41640</v>
      </c>
      <c r="H2213" t="e">
        <v>#DIV/0!</v>
      </c>
      <c r="K2213" t="e">
        <v>#DIV/0!</v>
      </c>
      <c r="M2213" t="e">
        <v>#DIV/0!</v>
      </c>
      <c r="R2213" t="e">
        <v>#DIV/0!</v>
      </c>
      <c r="T2213">
        <v>0.66666666666666663</v>
      </c>
    </row>
    <row r="2214" spans="1:20" x14ac:dyDescent="0.25">
      <c r="A2214" s="172"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2"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2"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2" t="s">
        <v>3897</v>
      </c>
      <c r="B2217" t="s">
        <v>3898</v>
      </c>
      <c r="C2217" t="s">
        <v>219</v>
      </c>
      <c r="D2217" s="20" t="s">
        <v>1000</v>
      </c>
      <c r="E2217" s="26">
        <v>41640</v>
      </c>
      <c r="H2217" t="e">
        <v>#DIV/0!</v>
      </c>
      <c r="K2217" t="e">
        <v>#DIV/0!</v>
      </c>
      <c r="M2217" t="e">
        <v>#DIV/0!</v>
      </c>
      <c r="R2217" t="e">
        <v>#DIV/0!</v>
      </c>
    </row>
    <row r="2218" spans="1:20" x14ac:dyDescent="0.25">
      <c r="A2218" s="172"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2"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2"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2"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2"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2"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2"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2"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2"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2"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2"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2"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2"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2" t="s">
        <v>15045</v>
      </c>
      <c r="B2231" t="s">
        <v>15046</v>
      </c>
      <c r="C2231" t="s">
        <v>202</v>
      </c>
      <c r="D2231" s="20" t="s">
        <v>1002</v>
      </c>
      <c r="E2231" s="26">
        <v>41640</v>
      </c>
      <c r="H2231" t="e">
        <v>#DIV/0!</v>
      </c>
      <c r="K2231" t="e">
        <v>#DIV/0!</v>
      </c>
      <c r="M2231" t="e">
        <v>#DIV/0!</v>
      </c>
      <c r="R2231" t="e">
        <v>#DIV/0!</v>
      </c>
      <c r="T2231" t="e">
        <v>#DIV/0!</v>
      </c>
    </row>
    <row r="2232" spans="1:20" x14ac:dyDescent="0.25">
      <c r="A2232" s="172" t="s">
        <v>15588</v>
      </c>
      <c r="B2232" t="s">
        <v>15589</v>
      </c>
      <c r="C2232" t="s">
        <v>228</v>
      </c>
      <c r="D2232" s="20" t="s">
        <v>1002</v>
      </c>
      <c r="E2232" s="26">
        <v>41640</v>
      </c>
      <c r="H2232" t="e">
        <v>#DIV/0!</v>
      </c>
      <c r="K2232" t="e">
        <v>#DIV/0!</v>
      </c>
      <c r="M2232" t="e">
        <v>#DIV/0!</v>
      </c>
      <c r="R2232" t="e">
        <v>#DIV/0!</v>
      </c>
      <c r="T2232" t="e">
        <v>#DIV/0!</v>
      </c>
    </row>
    <row r="2233" spans="1:20" x14ac:dyDescent="0.25">
      <c r="A2233" s="172" t="s">
        <v>15749</v>
      </c>
      <c r="B2233" t="s">
        <v>15750</v>
      </c>
      <c r="C2233" t="s">
        <v>227</v>
      </c>
      <c r="D2233" s="20" t="s">
        <v>1000</v>
      </c>
      <c r="E2233" s="26">
        <v>41640</v>
      </c>
      <c r="H2233" t="e">
        <v>#DIV/0!</v>
      </c>
      <c r="K2233" t="e">
        <v>#DIV/0!</v>
      </c>
      <c r="M2233" t="e">
        <v>#DIV/0!</v>
      </c>
      <c r="R2233" t="e">
        <v>#DIV/0!</v>
      </c>
      <c r="T2233">
        <v>1</v>
      </c>
    </row>
    <row r="2234" spans="1:20" x14ac:dyDescent="0.25">
      <c r="A2234" s="172"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2"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2"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2"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2" t="s">
        <v>16600</v>
      </c>
      <c r="B2238" t="s">
        <v>16601</v>
      </c>
      <c r="C2238" s="20" t="s">
        <v>223</v>
      </c>
      <c r="D2238" s="20" t="s">
        <v>1000</v>
      </c>
      <c r="E2238" s="26">
        <v>41640</v>
      </c>
      <c r="H2238" t="e">
        <v>#DIV/0!</v>
      </c>
      <c r="K2238" t="e">
        <v>#DIV/0!</v>
      </c>
      <c r="M2238" t="e">
        <v>#DIV/0!</v>
      </c>
      <c r="R2238" t="e">
        <v>#DIV/0!</v>
      </c>
      <c r="T2238">
        <v>0</v>
      </c>
    </row>
    <row r="2239" spans="1:20" x14ac:dyDescent="0.25">
      <c r="A2239" s="172" t="s">
        <v>16779</v>
      </c>
      <c r="B2239" t="s">
        <v>16780</v>
      </c>
      <c r="C2239" t="s">
        <v>224</v>
      </c>
      <c r="D2239" s="20" t="s">
        <v>1002</v>
      </c>
      <c r="E2239" s="26">
        <v>41640</v>
      </c>
      <c r="H2239" t="e">
        <v>#DIV/0!</v>
      </c>
      <c r="K2239" t="e">
        <v>#DIV/0!</v>
      </c>
      <c r="M2239" t="e">
        <v>#DIV/0!</v>
      </c>
      <c r="R2239" t="e">
        <v>#DIV/0!</v>
      </c>
      <c r="T2239" t="e">
        <v>#DIV/0!</v>
      </c>
    </row>
    <row r="2240" spans="1:20" x14ac:dyDescent="0.25">
      <c r="A2240" s="172" t="s">
        <v>17216</v>
      </c>
      <c r="B2240" t="s">
        <v>17217</v>
      </c>
      <c r="C2240" t="s">
        <v>225</v>
      </c>
      <c r="D2240" s="20" t="s">
        <v>1000</v>
      </c>
      <c r="E2240" s="26">
        <v>41640</v>
      </c>
      <c r="H2240" t="e">
        <v>#DIV/0!</v>
      </c>
      <c r="K2240" t="e">
        <v>#DIV/0!</v>
      </c>
      <c r="M2240" t="e">
        <v>#DIV/0!</v>
      </c>
      <c r="R2240" t="e">
        <v>#DIV/0!</v>
      </c>
      <c r="T2240" t="e">
        <v>#DIV/0!</v>
      </c>
    </row>
    <row r="2241" spans="1:20" x14ac:dyDescent="0.25">
      <c r="A2241" s="172" t="s">
        <v>17423</v>
      </c>
      <c r="B2241" t="s">
        <v>17424</v>
      </c>
      <c r="C2241" t="s">
        <v>226</v>
      </c>
      <c r="D2241" s="20" t="s">
        <v>1002</v>
      </c>
      <c r="E2241" s="26">
        <v>41640</v>
      </c>
      <c r="H2241" t="e">
        <v>#DIV/0!</v>
      </c>
      <c r="K2241" t="e">
        <v>#DIV/0!</v>
      </c>
      <c r="M2241" t="e">
        <v>#DIV/0!</v>
      </c>
      <c r="R2241" t="e">
        <v>#DIV/0!</v>
      </c>
      <c r="T2241" t="e">
        <v>#DIV/0!</v>
      </c>
    </row>
    <row r="2242" spans="1:20" x14ac:dyDescent="0.25">
      <c r="A2242" s="172" t="s">
        <v>17600</v>
      </c>
      <c r="B2242" t="s">
        <v>17601</v>
      </c>
      <c r="C2242" t="s">
        <v>232</v>
      </c>
      <c r="D2242" s="20" t="s">
        <v>1000</v>
      </c>
      <c r="E2242" s="26">
        <v>41640</v>
      </c>
      <c r="H2242" t="e">
        <v>#DIV/0!</v>
      </c>
      <c r="K2242" t="e">
        <v>#DIV/0!</v>
      </c>
      <c r="M2242" t="e">
        <v>#DIV/0!</v>
      </c>
      <c r="R2242" t="e">
        <v>#DIV/0!</v>
      </c>
      <c r="T2242" t="e">
        <v>#DIV/0!</v>
      </c>
    </row>
    <row r="2243" spans="1:20" x14ac:dyDescent="0.25">
      <c r="A2243" s="172" t="s">
        <v>17797</v>
      </c>
      <c r="B2243" t="s">
        <v>17798</v>
      </c>
      <c r="C2243" t="s">
        <v>231</v>
      </c>
      <c r="D2243" s="20" t="s">
        <v>1002</v>
      </c>
      <c r="E2243" s="26">
        <v>41640</v>
      </c>
      <c r="H2243" t="e">
        <v>#DIV/0!</v>
      </c>
      <c r="K2243" t="e">
        <v>#DIV/0!</v>
      </c>
      <c r="M2243" t="e">
        <v>#DIV/0!</v>
      </c>
      <c r="R2243" t="e">
        <v>#DIV/0!</v>
      </c>
      <c r="T2243" t="e">
        <v>#DIV/0!</v>
      </c>
    </row>
    <row r="2244" spans="1:20" x14ac:dyDescent="0.25">
      <c r="A2244" s="172"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2"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2"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2"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2" t="s">
        <v>18762</v>
      </c>
      <c r="B2248" t="s">
        <v>18763</v>
      </c>
      <c r="C2248" t="s">
        <v>216</v>
      </c>
      <c r="D2248" s="20" t="s">
        <v>1002</v>
      </c>
      <c r="E2248" s="26">
        <v>41640</v>
      </c>
      <c r="H2248" t="e">
        <v>#DIV/0!</v>
      </c>
      <c r="K2248" t="e">
        <v>#DIV/0!</v>
      </c>
      <c r="M2248" t="e">
        <v>#DIV/0!</v>
      </c>
      <c r="R2248" t="e">
        <v>#DIV/0!</v>
      </c>
      <c r="T2248">
        <v>0.76700000000000002</v>
      </c>
    </row>
    <row r="2249" spans="1:20" x14ac:dyDescent="0.25">
      <c r="A2249" s="172" t="s">
        <v>18939</v>
      </c>
      <c r="B2249" t="s">
        <v>18940</v>
      </c>
      <c r="C2249" t="s">
        <v>229</v>
      </c>
      <c r="D2249" s="20" t="s">
        <v>1002</v>
      </c>
      <c r="E2249" s="26">
        <v>41640</v>
      </c>
      <c r="H2249" t="e">
        <v>#DIV/0!</v>
      </c>
      <c r="K2249" t="e">
        <v>#DIV/0!</v>
      </c>
      <c r="M2249" t="e">
        <v>#DIV/0!</v>
      </c>
      <c r="R2249" t="e">
        <v>#DIV/0!</v>
      </c>
      <c r="T2249">
        <v>0.98</v>
      </c>
    </row>
    <row r="2250" spans="1:20" x14ac:dyDescent="0.25">
      <c r="A2250" s="172" t="s">
        <v>19116</v>
      </c>
      <c r="B2250" t="s">
        <v>19117</v>
      </c>
      <c r="C2250" t="s">
        <v>230</v>
      </c>
      <c r="D2250" s="20" t="s">
        <v>1000</v>
      </c>
      <c r="E2250" s="26">
        <v>41640</v>
      </c>
      <c r="H2250" t="e">
        <v>#DIV/0!</v>
      </c>
      <c r="K2250" t="e">
        <v>#DIV/0!</v>
      </c>
      <c r="M2250" t="e">
        <v>#DIV/0!</v>
      </c>
      <c r="R2250" t="e">
        <v>#DIV/0!</v>
      </c>
      <c r="T2250">
        <v>0.48055555555555557</v>
      </c>
    </row>
    <row r="2251" spans="1:20" x14ac:dyDescent="0.25">
      <c r="A2251" s="172" t="s">
        <v>19295</v>
      </c>
      <c r="B2251" t="s">
        <v>19296</v>
      </c>
      <c r="C2251" t="s">
        <v>234</v>
      </c>
      <c r="D2251" s="20" t="s">
        <v>1000</v>
      </c>
      <c r="E2251" s="26">
        <v>41640</v>
      </c>
      <c r="H2251" t="e">
        <v>#DIV/0!</v>
      </c>
      <c r="K2251" t="e">
        <v>#DIV/0!</v>
      </c>
      <c r="M2251" t="e">
        <v>#DIV/0!</v>
      </c>
      <c r="R2251" t="e">
        <v>#DIV/0!</v>
      </c>
    </row>
    <row r="2252" spans="1:20" x14ac:dyDescent="0.25">
      <c r="A2252" s="172" t="s">
        <v>19474</v>
      </c>
      <c r="B2252" t="s">
        <v>19475</v>
      </c>
      <c r="C2252" t="s">
        <v>233</v>
      </c>
      <c r="D2252" s="20" t="s">
        <v>1002</v>
      </c>
      <c r="E2252" s="26">
        <v>41640</v>
      </c>
      <c r="H2252" t="e">
        <v>#DIV/0!</v>
      </c>
      <c r="K2252" t="e">
        <v>#DIV/0!</v>
      </c>
      <c r="M2252" t="e">
        <v>#DIV/0!</v>
      </c>
      <c r="R2252" t="e">
        <v>#DIV/0!</v>
      </c>
    </row>
    <row r="2253" spans="1:20" x14ac:dyDescent="0.25">
      <c r="A2253" s="172"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2"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2"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2" t="s">
        <v>20382</v>
      </c>
      <c r="B2256" t="s">
        <v>20383</v>
      </c>
      <c r="C2256" t="s">
        <v>211</v>
      </c>
      <c r="D2256" s="20" t="s">
        <v>1002</v>
      </c>
      <c r="E2256" s="26">
        <v>41640</v>
      </c>
      <c r="H2256" t="e">
        <v>#DIV/0!</v>
      </c>
      <c r="K2256" t="e">
        <v>#DIV/0!</v>
      </c>
      <c r="M2256" t="e">
        <v>#DIV/0!</v>
      </c>
      <c r="N2256">
        <v>0</v>
      </c>
      <c r="R2256" t="e">
        <v>#DIV/0!</v>
      </c>
    </row>
    <row r="2257" spans="1:20" x14ac:dyDescent="0.25">
      <c r="A2257" s="172"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2" t="s">
        <v>20738</v>
      </c>
      <c r="B2258" t="s">
        <v>20739</v>
      </c>
      <c r="C2258" t="s">
        <v>894</v>
      </c>
      <c r="D2258" s="20" t="s">
        <v>1002</v>
      </c>
      <c r="E2258" s="26">
        <v>41640</v>
      </c>
      <c r="H2258" t="e">
        <v>#DIV/0!</v>
      </c>
      <c r="K2258" t="e">
        <v>#DIV/0!</v>
      </c>
      <c r="M2258" t="e">
        <v>#DIV/0!</v>
      </c>
      <c r="R2258" t="e">
        <v>#DIV/0!</v>
      </c>
      <c r="T2258">
        <v>1</v>
      </c>
    </row>
    <row r="2259" spans="1:20" x14ac:dyDescent="0.25">
      <c r="A2259" s="172"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2"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2" t="s">
        <v>21235</v>
      </c>
      <c r="B2261" t="s">
        <v>21236</v>
      </c>
      <c r="C2261" s="20" t="s">
        <v>213</v>
      </c>
      <c r="D2261" s="20" t="s">
        <v>1002</v>
      </c>
      <c r="E2261" s="26">
        <v>41640</v>
      </c>
      <c r="H2261" t="e">
        <v>#DIV/0!</v>
      </c>
      <c r="K2261" t="e">
        <v>#DIV/0!</v>
      </c>
      <c r="M2261" t="e">
        <v>#DIV/0!</v>
      </c>
      <c r="R2261" t="e">
        <v>#DIV/0!</v>
      </c>
      <c r="T2261">
        <v>1</v>
      </c>
    </row>
    <row r="2262" spans="1:20" x14ac:dyDescent="0.25">
      <c r="A2262" s="172"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2"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2"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2"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2"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2" t="s">
        <v>22107</v>
      </c>
      <c r="B2267" t="s">
        <v>22108</v>
      </c>
      <c r="C2267" t="s">
        <v>219</v>
      </c>
      <c r="D2267" s="20" t="s">
        <v>1002</v>
      </c>
      <c r="E2267" s="26">
        <v>41640</v>
      </c>
      <c r="H2267" t="e">
        <v>#DIV/0!</v>
      </c>
      <c r="K2267" t="e">
        <v>#DIV/0!</v>
      </c>
      <c r="M2267" t="e">
        <v>#DIV/0!</v>
      </c>
      <c r="R2267" t="e">
        <v>#DIV/0!</v>
      </c>
      <c r="T2267">
        <v>1</v>
      </c>
    </row>
    <row r="2268" spans="1:20" x14ac:dyDescent="0.25">
      <c r="A2268" s="172"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2"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2"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2"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2"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2"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2"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2"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2"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2"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2"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2"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2"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2"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2" t="s">
        <v>12503</v>
      </c>
      <c r="B2282" t="s">
        <v>12504</v>
      </c>
      <c r="C2282" t="s">
        <v>202</v>
      </c>
      <c r="D2282" s="20" t="s">
        <v>1000</v>
      </c>
      <c r="E2282" s="26">
        <v>41671</v>
      </c>
      <c r="H2282" t="e">
        <v>#DIV/0!</v>
      </c>
      <c r="K2282" t="e">
        <v>#DIV/0!</v>
      </c>
      <c r="M2282" t="e">
        <v>#DIV/0!</v>
      </c>
      <c r="R2282" t="e">
        <v>#DIV/0!</v>
      </c>
      <c r="T2282">
        <v>0.69230769230769229</v>
      </c>
    </row>
    <row r="2283" spans="1:20" x14ac:dyDescent="0.25">
      <c r="A2283" s="172" t="s">
        <v>11040</v>
      </c>
      <c r="B2283" t="s">
        <v>11041</v>
      </c>
      <c r="C2283" t="s">
        <v>228</v>
      </c>
      <c r="D2283" s="20" t="s">
        <v>1000</v>
      </c>
      <c r="E2283" s="26">
        <v>41671</v>
      </c>
      <c r="H2283" t="e">
        <v>#DIV/0!</v>
      </c>
      <c r="K2283" t="e">
        <v>#DIV/0!</v>
      </c>
      <c r="M2283" t="e">
        <v>#DIV/0!</v>
      </c>
      <c r="R2283" t="e">
        <v>#DIV/0!</v>
      </c>
      <c r="T2283" t="e">
        <v>#DIV/0!</v>
      </c>
    </row>
    <row r="2284" spans="1:20" x14ac:dyDescent="0.25">
      <c r="A2284" s="172" t="s">
        <v>10865</v>
      </c>
      <c r="B2284" t="s">
        <v>10866</v>
      </c>
      <c r="C2284" t="s">
        <v>227</v>
      </c>
      <c r="D2284" s="20" t="s">
        <v>1002</v>
      </c>
      <c r="E2284" s="26">
        <v>41671</v>
      </c>
      <c r="H2284" t="e">
        <v>#DIV/0!</v>
      </c>
      <c r="K2284" t="e">
        <v>#DIV/0!</v>
      </c>
      <c r="M2284" t="e">
        <v>#DIV/0!</v>
      </c>
      <c r="R2284" t="e">
        <v>#DIV/0!</v>
      </c>
      <c r="T2284" t="e">
        <v>#DIV/0!</v>
      </c>
    </row>
    <row r="2285" spans="1:20" x14ac:dyDescent="0.25">
      <c r="A2285" s="172"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2"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2"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2" t="s">
        <v>10274</v>
      </c>
      <c r="B2288" t="s">
        <v>10275</v>
      </c>
      <c r="C2288" t="s">
        <v>206</v>
      </c>
      <c r="D2288" s="20" t="s">
        <v>1000</v>
      </c>
      <c r="E2288" s="26">
        <v>41671</v>
      </c>
      <c r="H2288" t="e">
        <v>#DIV/0!</v>
      </c>
      <c r="K2288" t="e">
        <v>#DIV/0!</v>
      </c>
      <c r="M2288" t="e">
        <v>#DIV/0!</v>
      </c>
      <c r="N2288">
        <v>0</v>
      </c>
      <c r="R2288" t="e">
        <v>#DIV/0!</v>
      </c>
      <c r="T2288">
        <v>1</v>
      </c>
    </row>
    <row r="2289" spans="1:20" x14ac:dyDescent="0.25">
      <c r="A2289" s="172" t="s">
        <v>9843</v>
      </c>
      <c r="B2289" t="s">
        <v>9844</v>
      </c>
      <c r="C2289" t="s">
        <v>223</v>
      </c>
      <c r="D2289" s="20" t="s">
        <v>1002</v>
      </c>
      <c r="E2289" s="26">
        <v>41671</v>
      </c>
      <c r="H2289" t="e">
        <v>#DIV/0!</v>
      </c>
      <c r="K2289" t="e">
        <v>#DIV/0!</v>
      </c>
      <c r="M2289" t="e">
        <v>#DIV/0!</v>
      </c>
      <c r="R2289" t="e">
        <v>#DIV/0!</v>
      </c>
      <c r="T2289">
        <v>0.96250000000000002</v>
      </c>
    </row>
    <row r="2290" spans="1:20" x14ac:dyDescent="0.25">
      <c r="A2290" s="172" t="s">
        <v>9668</v>
      </c>
      <c r="B2290" t="s">
        <v>9669</v>
      </c>
      <c r="C2290" t="s">
        <v>224</v>
      </c>
      <c r="D2290" s="20" t="s">
        <v>1000</v>
      </c>
      <c r="E2290" s="26">
        <v>41671</v>
      </c>
      <c r="H2290" t="e">
        <v>#DIV/0!</v>
      </c>
      <c r="K2290" t="e">
        <v>#DIV/0!</v>
      </c>
      <c r="M2290" t="e">
        <v>#DIV/0!</v>
      </c>
      <c r="R2290" t="e">
        <v>#DIV/0!</v>
      </c>
      <c r="T2290">
        <v>1</v>
      </c>
    </row>
    <row r="2291" spans="1:20" x14ac:dyDescent="0.25">
      <c r="A2291" s="172"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2"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2"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2"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2"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2" t="s">
        <v>8438</v>
      </c>
      <c r="B2296" t="s">
        <v>8439</v>
      </c>
      <c r="C2296" t="s">
        <v>213</v>
      </c>
      <c r="D2296" s="20" t="s">
        <v>1000</v>
      </c>
      <c r="E2296" s="26">
        <v>41671</v>
      </c>
      <c r="H2296" t="e">
        <v>#DIV/0!</v>
      </c>
      <c r="K2296" t="e">
        <v>#DIV/0!</v>
      </c>
      <c r="M2296" t="e">
        <v>#DIV/0!</v>
      </c>
      <c r="R2296" t="e">
        <v>#DIV/0!</v>
      </c>
      <c r="T2296" t="e">
        <v>#DIV/0!</v>
      </c>
    </row>
    <row r="2297" spans="1:20" x14ac:dyDescent="0.25">
      <c r="A2297" s="172"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2"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2" t="s">
        <v>7962</v>
      </c>
      <c r="B2299" t="s">
        <v>7963</v>
      </c>
      <c r="C2299" t="s">
        <v>225</v>
      </c>
      <c r="D2299" s="20" t="s">
        <v>1002</v>
      </c>
      <c r="E2299" s="26">
        <v>41671</v>
      </c>
      <c r="H2299" t="e">
        <v>#DIV/0!</v>
      </c>
      <c r="K2299" t="e">
        <v>#DIV/0!</v>
      </c>
      <c r="M2299" t="e">
        <v>#DIV/0!</v>
      </c>
      <c r="R2299" t="e">
        <v>#DIV/0!</v>
      </c>
    </row>
    <row r="2300" spans="1:20" x14ac:dyDescent="0.25">
      <c r="A2300" s="172" t="s">
        <v>7761</v>
      </c>
      <c r="B2300" t="s">
        <v>7762</v>
      </c>
      <c r="C2300" t="s">
        <v>226</v>
      </c>
      <c r="D2300" s="20" t="s">
        <v>1000</v>
      </c>
      <c r="E2300" s="26">
        <v>41671</v>
      </c>
      <c r="H2300" t="e">
        <v>#DIV/0!</v>
      </c>
      <c r="K2300" t="e">
        <v>#DIV/0!</v>
      </c>
      <c r="M2300" t="e">
        <v>#DIV/0!</v>
      </c>
      <c r="R2300" t="e">
        <v>#DIV/0!</v>
      </c>
      <c r="T2300">
        <v>0.68518518518518512</v>
      </c>
    </row>
    <row r="2301" spans="1:20" x14ac:dyDescent="0.25">
      <c r="A2301" s="172"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2"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2" t="s">
        <v>7022</v>
      </c>
      <c r="B2303" t="s">
        <v>7023</v>
      </c>
      <c r="C2303" t="s">
        <v>232</v>
      </c>
      <c r="D2303" s="20" t="s">
        <v>1002</v>
      </c>
      <c r="E2303" s="26">
        <v>41671</v>
      </c>
      <c r="H2303" t="e">
        <v>#DIV/0!</v>
      </c>
      <c r="K2303" t="e">
        <v>#DIV/0!</v>
      </c>
      <c r="M2303" t="e">
        <v>#DIV/0!</v>
      </c>
      <c r="R2303" t="e">
        <v>#DIV/0!</v>
      </c>
      <c r="T2303">
        <v>0.82199999999999995</v>
      </c>
    </row>
    <row r="2304" spans="1:20" x14ac:dyDescent="0.25">
      <c r="A2304" s="172" t="s">
        <v>6831</v>
      </c>
      <c r="B2304" t="s">
        <v>6832</v>
      </c>
      <c r="C2304" t="s">
        <v>231</v>
      </c>
      <c r="D2304" s="20" t="s">
        <v>1000</v>
      </c>
      <c r="E2304" s="26">
        <v>41671</v>
      </c>
      <c r="H2304" t="e">
        <v>#DIV/0!</v>
      </c>
      <c r="K2304" t="e">
        <v>#DIV/0!</v>
      </c>
      <c r="M2304" t="e">
        <v>#DIV/0!</v>
      </c>
      <c r="R2304" t="e">
        <v>#DIV/0!</v>
      </c>
      <c r="T2304">
        <v>0.98</v>
      </c>
    </row>
    <row r="2305" spans="1:20" x14ac:dyDescent="0.25">
      <c r="A2305" s="172"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2"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2"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2"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2" t="s">
        <v>5882</v>
      </c>
      <c r="B2309" t="s">
        <v>5883</v>
      </c>
      <c r="C2309" t="s">
        <v>216</v>
      </c>
      <c r="D2309" s="20" t="s">
        <v>1000</v>
      </c>
      <c r="E2309" s="26">
        <v>41671</v>
      </c>
      <c r="H2309" t="e">
        <v>#DIV/0!</v>
      </c>
      <c r="K2309" t="e">
        <v>#DIV/0!</v>
      </c>
      <c r="M2309" t="e">
        <v>#DIV/0!</v>
      </c>
      <c r="R2309" t="e">
        <v>#DIV/0!</v>
      </c>
    </row>
    <row r="2310" spans="1:20" x14ac:dyDescent="0.25">
      <c r="A2310" s="172"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2"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2"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2" t="s">
        <v>5014</v>
      </c>
      <c r="B2313" t="s">
        <v>5015</v>
      </c>
      <c r="C2313" t="s">
        <v>229</v>
      </c>
      <c r="D2313" s="20" t="s">
        <v>1000</v>
      </c>
      <c r="E2313" s="26">
        <v>41671</v>
      </c>
      <c r="H2313" t="e">
        <v>#DIV/0!</v>
      </c>
      <c r="K2313" t="e">
        <v>#DIV/0!</v>
      </c>
      <c r="M2313" t="e">
        <v>#DIV/0!</v>
      </c>
      <c r="R2313" t="e">
        <v>#DIV/0!</v>
      </c>
      <c r="T2313">
        <v>1</v>
      </c>
    </row>
    <row r="2314" spans="1:20" x14ac:dyDescent="0.25">
      <c r="A2314" s="172" t="s">
        <v>4839</v>
      </c>
      <c r="B2314" t="s">
        <v>4840</v>
      </c>
      <c r="C2314" t="s">
        <v>230</v>
      </c>
      <c r="D2314" s="20" t="s">
        <v>1002</v>
      </c>
      <c r="E2314" s="26">
        <v>41671</v>
      </c>
      <c r="H2314" t="e">
        <v>#DIV/0!</v>
      </c>
      <c r="K2314" t="e">
        <v>#DIV/0!</v>
      </c>
      <c r="M2314" t="e">
        <v>#DIV/0!</v>
      </c>
      <c r="R2314" t="e">
        <v>#DIV/0!</v>
      </c>
      <c r="T2314">
        <v>0.67500000000000004</v>
      </c>
    </row>
    <row r="2315" spans="1:20" x14ac:dyDescent="0.25">
      <c r="A2315" s="172" t="s">
        <v>4664</v>
      </c>
      <c r="B2315" t="s">
        <v>4665</v>
      </c>
      <c r="C2315" t="s">
        <v>234</v>
      </c>
      <c r="D2315" s="20" t="s">
        <v>1002</v>
      </c>
      <c r="E2315" s="26">
        <v>41671</v>
      </c>
      <c r="H2315" t="e">
        <v>#DIV/0!</v>
      </c>
      <c r="K2315" t="e">
        <v>#DIV/0!</v>
      </c>
      <c r="M2315" t="e">
        <v>#DIV/0!</v>
      </c>
      <c r="R2315" t="e">
        <v>#DIV/0!</v>
      </c>
      <c r="T2315">
        <v>0.7</v>
      </c>
    </row>
    <row r="2316" spans="1:20" x14ac:dyDescent="0.25">
      <c r="A2316" s="172" t="s">
        <v>4489</v>
      </c>
      <c r="B2316" t="s">
        <v>4490</v>
      </c>
      <c r="C2316" s="20" t="s">
        <v>233</v>
      </c>
      <c r="D2316" s="20" t="s">
        <v>1000</v>
      </c>
      <c r="E2316" s="26">
        <v>41671</v>
      </c>
      <c r="H2316" t="e">
        <v>#DIV/0!</v>
      </c>
      <c r="K2316" t="e">
        <v>#DIV/0!</v>
      </c>
      <c r="M2316" t="e">
        <v>#DIV/0!</v>
      </c>
      <c r="R2316" t="e">
        <v>#DIV/0!</v>
      </c>
      <c r="T2316">
        <v>0.97499999999999998</v>
      </c>
    </row>
    <row r="2317" spans="1:20" x14ac:dyDescent="0.25">
      <c r="A2317" s="172"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2"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2"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2" t="s">
        <v>3899</v>
      </c>
      <c r="B2320" t="s">
        <v>3900</v>
      </c>
      <c r="C2320" t="s">
        <v>219</v>
      </c>
      <c r="D2320" s="20" t="s">
        <v>1000</v>
      </c>
      <c r="E2320" s="26">
        <v>41671</v>
      </c>
      <c r="H2320" t="e">
        <v>#DIV/0!</v>
      </c>
      <c r="K2320" t="e">
        <v>#DIV/0!</v>
      </c>
      <c r="M2320" t="e">
        <v>#DIV/0!</v>
      </c>
      <c r="R2320" t="e">
        <v>#DIV/0!</v>
      </c>
      <c r="T2320">
        <v>0.9</v>
      </c>
    </row>
    <row r="2321" spans="1:20" x14ac:dyDescent="0.25">
      <c r="A2321" s="172"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2"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2"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2"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2"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2"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2"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2"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2"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2"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2"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2"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2"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2" t="s">
        <v>15047</v>
      </c>
      <c r="B2334" t="s">
        <v>15048</v>
      </c>
      <c r="C2334" t="s">
        <v>202</v>
      </c>
      <c r="D2334" s="20" t="s">
        <v>1002</v>
      </c>
      <c r="E2334" s="26">
        <v>41671</v>
      </c>
      <c r="H2334" t="e">
        <v>#DIV/0!</v>
      </c>
      <c r="K2334" t="e">
        <v>#DIV/0!</v>
      </c>
      <c r="M2334" t="e">
        <v>#DIV/0!</v>
      </c>
      <c r="R2334" t="e">
        <v>#DIV/0!</v>
      </c>
    </row>
    <row r="2335" spans="1:20" x14ac:dyDescent="0.25">
      <c r="A2335" s="172" t="s">
        <v>15590</v>
      </c>
      <c r="B2335" t="s">
        <v>15591</v>
      </c>
      <c r="C2335" t="s">
        <v>228</v>
      </c>
      <c r="D2335" s="20" t="s">
        <v>1002</v>
      </c>
      <c r="E2335" s="26">
        <v>41671</v>
      </c>
      <c r="H2335" t="e">
        <v>#DIV/0!</v>
      </c>
      <c r="K2335" t="e">
        <v>#DIV/0!</v>
      </c>
      <c r="M2335" t="e">
        <v>#DIV/0!</v>
      </c>
      <c r="R2335" t="e">
        <v>#DIV/0!</v>
      </c>
    </row>
    <row r="2336" spans="1:20" x14ac:dyDescent="0.25">
      <c r="A2336" s="172" t="s">
        <v>15751</v>
      </c>
      <c r="B2336" t="s">
        <v>15752</v>
      </c>
      <c r="C2336" t="s">
        <v>227</v>
      </c>
      <c r="D2336" s="20" t="s">
        <v>1000</v>
      </c>
      <c r="E2336" s="26">
        <v>41671</v>
      </c>
      <c r="H2336" t="e">
        <v>#DIV/0!</v>
      </c>
      <c r="K2336" t="e">
        <v>#DIV/0!</v>
      </c>
      <c r="M2336" t="e">
        <v>#DIV/0!</v>
      </c>
      <c r="R2336" t="e">
        <v>#DIV/0!</v>
      </c>
      <c r="T2336">
        <v>1.06</v>
      </c>
    </row>
    <row r="2337" spans="1:20" x14ac:dyDescent="0.25">
      <c r="A2337" s="172"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2"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2"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2" t="s">
        <v>16461</v>
      </c>
      <c r="B2340" t="s">
        <v>16462</v>
      </c>
      <c r="C2340" t="s">
        <v>206</v>
      </c>
      <c r="D2340" s="20" t="s">
        <v>1002</v>
      </c>
      <c r="E2340" s="26">
        <v>41671</v>
      </c>
      <c r="H2340" t="e">
        <v>#DIV/0!</v>
      </c>
      <c r="K2340" t="e">
        <v>#DIV/0!</v>
      </c>
      <c r="M2340" t="e">
        <v>#DIV/0!</v>
      </c>
      <c r="N2340">
        <v>0</v>
      </c>
      <c r="R2340" t="e">
        <v>#DIV/0!</v>
      </c>
    </row>
    <row r="2341" spans="1:20" x14ac:dyDescent="0.25">
      <c r="A2341" s="172" t="s">
        <v>16602</v>
      </c>
      <c r="B2341" t="s">
        <v>16603</v>
      </c>
      <c r="C2341" t="s">
        <v>223</v>
      </c>
      <c r="D2341" s="20" t="s">
        <v>1000</v>
      </c>
      <c r="E2341" s="26">
        <v>41671</v>
      </c>
      <c r="H2341" t="e">
        <v>#DIV/0!</v>
      </c>
      <c r="K2341" t="e">
        <v>#DIV/0!</v>
      </c>
      <c r="M2341" t="e">
        <v>#DIV/0!</v>
      </c>
      <c r="R2341" t="e">
        <v>#DIV/0!</v>
      </c>
    </row>
    <row r="2342" spans="1:20" x14ac:dyDescent="0.25">
      <c r="A2342" s="172" t="s">
        <v>16781</v>
      </c>
      <c r="B2342" t="s">
        <v>16782</v>
      </c>
      <c r="C2342" t="s">
        <v>224</v>
      </c>
      <c r="D2342" s="20" t="s">
        <v>1002</v>
      </c>
      <c r="E2342" s="26">
        <v>41671</v>
      </c>
      <c r="H2342" t="e">
        <v>#DIV/0!</v>
      </c>
      <c r="K2342" t="e">
        <v>#DIV/0!</v>
      </c>
      <c r="M2342" t="e">
        <v>#DIV/0!</v>
      </c>
      <c r="R2342" t="e">
        <v>#DIV/0!</v>
      </c>
      <c r="T2342">
        <v>0.72499999999999998</v>
      </c>
    </row>
    <row r="2343" spans="1:20" x14ac:dyDescent="0.25">
      <c r="A2343" s="172" t="s">
        <v>17218</v>
      </c>
      <c r="B2343" t="s">
        <v>17219</v>
      </c>
      <c r="C2343" t="s">
        <v>225</v>
      </c>
      <c r="D2343" s="20" t="s">
        <v>1000</v>
      </c>
      <c r="E2343" s="26">
        <v>41671</v>
      </c>
      <c r="H2343" t="e">
        <v>#DIV/0!</v>
      </c>
      <c r="K2343" t="e">
        <v>#DIV/0!</v>
      </c>
      <c r="M2343" t="e">
        <v>#DIV/0!</v>
      </c>
      <c r="R2343" t="e">
        <v>#DIV/0!</v>
      </c>
    </row>
    <row r="2344" spans="1:20" x14ac:dyDescent="0.25">
      <c r="A2344" s="172" t="s">
        <v>17425</v>
      </c>
      <c r="B2344" t="s">
        <v>17426</v>
      </c>
      <c r="C2344" t="s">
        <v>226</v>
      </c>
      <c r="D2344" s="20" t="s">
        <v>1002</v>
      </c>
      <c r="E2344" s="26">
        <v>41671</v>
      </c>
      <c r="H2344" t="e">
        <v>#DIV/0!</v>
      </c>
      <c r="K2344" t="e">
        <v>#DIV/0!</v>
      </c>
      <c r="M2344" t="e">
        <v>#DIV/0!</v>
      </c>
      <c r="R2344" t="e">
        <v>#DIV/0!</v>
      </c>
    </row>
    <row r="2345" spans="1:20" x14ac:dyDescent="0.25">
      <c r="A2345" s="172" t="s">
        <v>17602</v>
      </c>
      <c r="B2345" t="s">
        <v>17603</v>
      </c>
      <c r="C2345" t="s">
        <v>232</v>
      </c>
      <c r="D2345" s="20" t="s">
        <v>1000</v>
      </c>
      <c r="E2345" s="26">
        <v>41671</v>
      </c>
      <c r="H2345" t="e">
        <v>#DIV/0!</v>
      </c>
      <c r="K2345" t="e">
        <v>#DIV/0!</v>
      </c>
      <c r="M2345" t="e">
        <v>#DIV/0!</v>
      </c>
      <c r="R2345" t="e">
        <v>#DIV/0!</v>
      </c>
      <c r="T2345">
        <v>1</v>
      </c>
    </row>
    <row r="2346" spans="1:20" x14ac:dyDescent="0.25">
      <c r="A2346" s="172" t="s">
        <v>17799</v>
      </c>
      <c r="B2346" t="s">
        <v>17800</v>
      </c>
      <c r="C2346" t="s">
        <v>231</v>
      </c>
      <c r="D2346" s="20" t="s">
        <v>1002</v>
      </c>
      <c r="E2346" s="26">
        <v>41671</v>
      </c>
      <c r="H2346" t="e">
        <v>#DIV/0!</v>
      </c>
      <c r="K2346" t="e">
        <v>#DIV/0!</v>
      </c>
      <c r="M2346" t="e">
        <v>#DIV/0!</v>
      </c>
      <c r="R2346" t="e">
        <v>#DIV/0!</v>
      </c>
      <c r="T2346">
        <v>0.67083333333333339</v>
      </c>
    </row>
    <row r="2347" spans="1:20" x14ac:dyDescent="0.25">
      <c r="A2347" s="172"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2"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2"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2"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2" t="s">
        <v>18764</v>
      </c>
      <c r="B2351" t="s">
        <v>18765</v>
      </c>
      <c r="C2351" t="s">
        <v>216</v>
      </c>
      <c r="D2351" s="20" t="s">
        <v>1002</v>
      </c>
      <c r="E2351" s="26">
        <v>41671</v>
      </c>
      <c r="H2351" t="e">
        <v>#DIV/0!</v>
      </c>
      <c r="K2351" t="e">
        <v>#DIV/0!</v>
      </c>
      <c r="M2351" t="e">
        <v>#DIV/0!</v>
      </c>
      <c r="R2351" t="e">
        <v>#DIV/0!</v>
      </c>
    </row>
    <row r="2352" spans="1:20" x14ac:dyDescent="0.25">
      <c r="A2352" s="172" t="s">
        <v>18941</v>
      </c>
      <c r="B2352" t="s">
        <v>18942</v>
      </c>
      <c r="C2352" t="s">
        <v>229</v>
      </c>
      <c r="D2352" s="20" t="s">
        <v>1002</v>
      </c>
      <c r="E2352" s="26">
        <v>41671</v>
      </c>
      <c r="H2352" t="e">
        <v>#DIV/0!</v>
      </c>
      <c r="K2352" t="e">
        <v>#DIV/0!</v>
      </c>
      <c r="M2352" t="e">
        <v>#DIV/0!</v>
      </c>
      <c r="R2352" t="e">
        <v>#DIV/0!</v>
      </c>
    </row>
    <row r="2353" spans="1:20" x14ac:dyDescent="0.25">
      <c r="A2353" s="172" t="s">
        <v>19118</v>
      </c>
      <c r="B2353" t="s">
        <v>19119</v>
      </c>
      <c r="C2353" t="s">
        <v>230</v>
      </c>
      <c r="D2353" s="20" t="s">
        <v>1000</v>
      </c>
      <c r="E2353" s="26">
        <v>41671</v>
      </c>
      <c r="H2353" t="e">
        <v>#DIV/0!</v>
      </c>
      <c r="K2353" t="e">
        <v>#DIV/0!</v>
      </c>
      <c r="M2353" t="e">
        <v>#DIV/0!</v>
      </c>
      <c r="R2353" t="e">
        <v>#DIV/0!</v>
      </c>
    </row>
    <row r="2354" spans="1:20" x14ac:dyDescent="0.25">
      <c r="A2354" s="172" t="s">
        <v>19297</v>
      </c>
      <c r="B2354" t="s">
        <v>19298</v>
      </c>
      <c r="C2354" t="s">
        <v>234</v>
      </c>
      <c r="D2354" s="20" t="s">
        <v>1000</v>
      </c>
      <c r="E2354" s="26">
        <v>41671</v>
      </c>
      <c r="H2354" t="e">
        <v>#DIV/0!</v>
      </c>
      <c r="K2354" t="e">
        <v>#DIV/0!</v>
      </c>
      <c r="M2354" t="e">
        <v>#DIV/0!</v>
      </c>
      <c r="R2354" t="e">
        <v>#DIV/0!</v>
      </c>
    </row>
    <row r="2355" spans="1:20" x14ac:dyDescent="0.25">
      <c r="A2355" s="172" t="s">
        <v>19476</v>
      </c>
      <c r="B2355" t="s">
        <v>19477</v>
      </c>
      <c r="C2355" t="s">
        <v>233</v>
      </c>
      <c r="D2355" s="20" t="s">
        <v>1002</v>
      </c>
      <c r="E2355" s="26">
        <v>41671</v>
      </c>
      <c r="H2355" t="e">
        <v>#DIV/0!</v>
      </c>
      <c r="K2355" t="e">
        <v>#DIV/0!</v>
      </c>
      <c r="M2355" t="e">
        <v>#DIV/0!</v>
      </c>
      <c r="R2355" t="e">
        <v>#DIV/0!</v>
      </c>
    </row>
    <row r="2356" spans="1:20" x14ac:dyDescent="0.25">
      <c r="A2356" s="172"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2"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2"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2"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2"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2"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2"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2"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2" t="s">
        <v>21237</v>
      </c>
      <c r="B2364" t="s">
        <v>21238</v>
      </c>
      <c r="C2364" t="s">
        <v>213</v>
      </c>
      <c r="D2364" s="20" t="s">
        <v>1002</v>
      </c>
      <c r="E2364" s="26">
        <v>41671</v>
      </c>
      <c r="H2364" t="e">
        <v>#DIV/0!</v>
      </c>
      <c r="K2364" t="e">
        <v>#DIV/0!</v>
      </c>
      <c r="M2364" t="e">
        <v>#DIV/0!</v>
      </c>
      <c r="R2364" t="e">
        <v>#DIV/0!</v>
      </c>
    </row>
    <row r="2365" spans="1:20" x14ac:dyDescent="0.25">
      <c r="A2365" s="172"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2"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2"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2"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2"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2" t="s">
        <v>22109</v>
      </c>
      <c r="B2370" t="s">
        <v>22110</v>
      </c>
      <c r="C2370" t="s">
        <v>219</v>
      </c>
      <c r="D2370" s="20" t="s">
        <v>1002</v>
      </c>
      <c r="E2370" s="26">
        <v>41671</v>
      </c>
      <c r="H2370" t="e">
        <v>#DIV/0!</v>
      </c>
      <c r="K2370" t="e">
        <v>#DIV/0!</v>
      </c>
      <c r="M2370" t="e">
        <v>#DIV/0!</v>
      </c>
      <c r="R2370" t="e">
        <v>#DIV/0!</v>
      </c>
      <c r="T2370">
        <v>1</v>
      </c>
    </row>
    <row r="2371" spans="1:20" x14ac:dyDescent="0.25">
      <c r="A2371" s="172"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2"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2"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2"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2"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2"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2"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2"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2"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2"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2"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2"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2"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2"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2" t="s">
        <v>12505</v>
      </c>
      <c r="B2385" t="s">
        <v>12506</v>
      </c>
      <c r="C2385" t="s">
        <v>202</v>
      </c>
      <c r="D2385" s="20" t="s">
        <v>1000</v>
      </c>
      <c r="E2385" s="26">
        <v>41699</v>
      </c>
      <c r="H2385" t="e">
        <v>#DIV/0!</v>
      </c>
      <c r="K2385" t="e">
        <v>#DIV/0!</v>
      </c>
      <c r="M2385" t="e">
        <v>#DIV/0!</v>
      </c>
      <c r="R2385" t="e">
        <v>#DIV/0!</v>
      </c>
    </row>
    <row r="2386" spans="1:20" x14ac:dyDescent="0.25">
      <c r="A2386" s="172" t="s">
        <v>11042</v>
      </c>
      <c r="B2386" t="s">
        <v>11043</v>
      </c>
      <c r="C2386" t="s">
        <v>228</v>
      </c>
      <c r="D2386" s="20" t="s">
        <v>1000</v>
      </c>
      <c r="E2386" s="26">
        <v>41699</v>
      </c>
      <c r="H2386" t="e">
        <v>#DIV/0!</v>
      </c>
      <c r="K2386" t="e">
        <v>#DIV/0!</v>
      </c>
      <c r="M2386" t="e">
        <v>#DIV/0!</v>
      </c>
      <c r="R2386" t="e">
        <v>#DIV/0!</v>
      </c>
    </row>
    <row r="2387" spans="1:20" x14ac:dyDescent="0.25">
      <c r="A2387" s="172" t="s">
        <v>10867</v>
      </c>
      <c r="B2387" t="s">
        <v>10868</v>
      </c>
      <c r="C2387" t="s">
        <v>227</v>
      </c>
      <c r="D2387" s="20" t="s">
        <v>1002</v>
      </c>
      <c r="E2387" s="26">
        <v>41699</v>
      </c>
      <c r="H2387" t="e">
        <v>#DIV/0!</v>
      </c>
      <c r="K2387" t="e">
        <v>#DIV/0!</v>
      </c>
      <c r="M2387" t="e">
        <v>#DIV/0!</v>
      </c>
      <c r="R2387" t="e">
        <v>#DIV/0!</v>
      </c>
    </row>
    <row r="2388" spans="1:20" x14ac:dyDescent="0.25">
      <c r="A2388" s="172"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2"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2"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2" t="s">
        <v>10276</v>
      </c>
      <c r="B2391" t="s">
        <v>10277</v>
      </c>
      <c r="C2391" t="s">
        <v>206</v>
      </c>
      <c r="D2391" s="20" t="s">
        <v>1000</v>
      </c>
      <c r="E2391" s="26">
        <v>41699</v>
      </c>
      <c r="H2391" t="e">
        <v>#DIV/0!</v>
      </c>
      <c r="K2391" t="e">
        <v>#DIV/0!</v>
      </c>
      <c r="M2391" t="e">
        <v>#DIV/0!</v>
      </c>
      <c r="N2391">
        <v>0</v>
      </c>
      <c r="R2391" t="e">
        <v>#DIV/0!</v>
      </c>
    </row>
    <row r="2392" spans="1:20" x14ac:dyDescent="0.25">
      <c r="A2392" s="172" t="s">
        <v>9845</v>
      </c>
      <c r="B2392" t="s">
        <v>9846</v>
      </c>
      <c r="C2392" t="s">
        <v>223</v>
      </c>
      <c r="D2392" s="20" t="s">
        <v>1002</v>
      </c>
      <c r="E2392" s="26">
        <v>41699</v>
      </c>
      <c r="H2392" t="e">
        <v>#DIV/0!</v>
      </c>
      <c r="K2392" t="e">
        <v>#DIV/0!</v>
      </c>
      <c r="M2392" t="e">
        <v>#DIV/0!</v>
      </c>
      <c r="R2392" t="e">
        <v>#DIV/0!</v>
      </c>
    </row>
    <row r="2393" spans="1:20" x14ac:dyDescent="0.25">
      <c r="A2393" s="172" t="s">
        <v>9670</v>
      </c>
      <c r="B2393" t="s">
        <v>9671</v>
      </c>
      <c r="C2393" t="s">
        <v>224</v>
      </c>
      <c r="D2393" s="20" t="s">
        <v>1000</v>
      </c>
      <c r="E2393" s="26">
        <v>41699</v>
      </c>
      <c r="H2393" t="e">
        <v>#DIV/0!</v>
      </c>
      <c r="K2393" t="e">
        <v>#DIV/0!</v>
      </c>
      <c r="M2393" t="e">
        <v>#DIV/0!</v>
      </c>
      <c r="R2393" t="e">
        <v>#DIV/0!</v>
      </c>
      <c r="T2393">
        <v>1.06</v>
      </c>
    </row>
    <row r="2394" spans="1:20" x14ac:dyDescent="0.25">
      <c r="A2394" s="172"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2"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2" t="s">
        <v>9039</v>
      </c>
      <c r="B2396" t="s">
        <v>9040</v>
      </c>
      <c r="C2396" t="s">
        <v>894</v>
      </c>
      <c r="D2396" s="20" t="s">
        <v>1000</v>
      </c>
      <c r="E2396" s="26">
        <v>41699</v>
      </c>
      <c r="H2396" t="e">
        <v>#DIV/0!</v>
      </c>
      <c r="K2396" t="e">
        <v>#DIV/0!</v>
      </c>
      <c r="M2396" t="e">
        <v>#DIV/0!</v>
      </c>
      <c r="R2396" t="e">
        <v>#DIV/0!</v>
      </c>
    </row>
    <row r="2397" spans="1:20" x14ac:dyDescent="0.25">
      <c r="A2397" s="172"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2"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2" t="s">
        <v>8440</v>
      </c>
      <c r="B2399" t="s">
        <v>8441</v>
      </c>
      <c r="C2399" t="s">
        <v>213</v>
      </c>
      <c r="D2399" s="20" t="s">
        <v>1000</v>
      </c>
      <c r="E2399" s="26">
        <v>41699</v>
      </c>
      <c r="H2399" t="e">
        <v>#DIV/0!</v>
      </c>
      <c r="K2399" t="e">
        <v>#DIV/0!</v>
      </c>
      <c r="M2399" t="e">
        <v>#DIV/0!</v>
      </c>
      <c r="R2399" t="e">
        <v>#DIV/0!</v>
      </c>
      <c r="T2399">
        <v>0.86250000000000004</v>
      </c>
    </row>
    <row r="2400" spans="1:20" x14ac:dyDescent="0.25">
      <c r="A2400" s="172"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2"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2" t="s">
        <v>7964</v>
      </c>
      <c r="B2402" t="s">
        <v>7965</v>
      </c>
      <c r="C2402" t="s">
        <v>225</v>
      </c>
      <c r="D2402" s="20" t="s">
        <v>1002</v>
      </c>
      <c r="E2402" s="26">
        <v>41699</v>
      </c>
      <c r="H2402" t="e">
        <v>#DIV/0!</v>
      </c>
      <c r="K2402" t="e">
        <v>#DIV/0!</v>
      </c>
      <c r="M2402" t="e">
        <v>#DIV/0!</v>
      </c>
      <c r="R2402" t="e">
        <v>#DIV/0!</v>
      </c>
      <c r="T2402">
        <v>1</v>
      </c>
    </row>
    <row r="2403" spans="1:20" x14ac:dyDescent="0.25">
      <c r="A2403" s="172" t="s">
        <v>7763</v>
      </c>
      <c r="B2403" t="s">
        <v>7764</v>
      </c>
      <c r="C2403" t="s">
        <v>226</v>
      </c>
      <c r="D2403" s="20" t="s">
        <v>1000</v>
      </c>
      <c r="E2403" s="26">
        <v>41699</v>
      </c>
      <c r="H2403" t="e">
        <v>#DIV/0!</v>
      </c>
      <c r="K2403" t="e">
        <v>#DIV/0!</v>
      </c>
      <c r="M2403" t="e">
        <v>#DIV/0!</v>
      </c>
      <c r="R2403" t="e">
        <v>#DIV/0!</v>
      </c>
      <c r="T2403">
        <v>0.76666666666666661</v>
      </c>
    </row>
    <row r="2404" spans="1:20" x14ac:dyDescent="0.25">
      <c r="A2404" s="172"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2"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2" t="s">
        <v>7024</v>
      </c>
      <c r="B2406" t="s">
        <v>7025</v>
      </c>
      <c r="C2406" s="20" t="s">
        <v>232</v>
      </c>
      <c r="D2406" s="20" t="s">
        <v>1002</v>
      </c>
      <c r="E2406" s="26">
        <v>41699</v>
      </c>
      <c r="H2406" t="e">
        <v>#DIV/0!</v>
      </c>
      <c r="K2406" t="e">
        <v>#DIV/0!</v>
      </c>
      <c r="M2406" t="e">
        <v>#DIV/0!</v>
      </c>
      <c r="R2406" t="e">
        <v>#DIV/0!</v>
      </c>
      <c r="T2406">
        <v>0.5</v>
      </c>
    </row>
    <row r="2407" spans="1:20" x14ac:dyDescent="0.25">
      <c r="A2407" s="172" t="s">
        <v>6833</v>
      </c>
      <c r="B2407" t="s">
        <v>6834</v>
      </c>
      <c r="C2407" t="s">
        <v>231</v>
      </c>
      <c r="D2407" s="20" t="s">
        <v>1000</v>
      </c>
      <c r="E2407" s="26">
        <v>41699</v>
      </c>
      <c r="H2407" t="e">
        <v>#DIV/0!</v>
      </c>
      <c r="K2407" t="e">
        <v>#DIV/0!</v>
      </c>
      <c r="M2407" t="e">
        <v>#DIV/0!</v>
      </c>
      <c r="R2407" t="e">
        <v>#DIV/0!</v>
      </c>
      <c r="T2407">
        <v>0</v>
      </c>
    </row>
    <row r="2408" spans="1:20" x14ac:dyDescent="0.25">
      <c r="A2408" s="172"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2"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2"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2"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2" t="s">
        <v>5884</v>
      </c>
      <c r="B2412" t="s">
        <v>5885</v>
      </c>
      <c r="C2412" t="s">
        <v>216</v>
      </c>
      <c r="D2412" s="20" t="s">
        <v>1000</v>
      </c>
      <c r="E2412" s="26">
        <v>41699</v>
      </c>
      <c r="H2412" t="e">
        <v>#DIV/0!</v>
      </c>
      <c r="K2412" t="e">
        <v>#DIV/0!</v>
      </c>
      <c r="M2412" t="e">
        <v>#DIV/0!</v>
      </c>
      <c r="R2412" t="e">
        <v>#DIV/0!</v>
      </c>
    </row>
    <row r="2413" spans="1:20" x14ac:dyDescent="0.25">
      <c r="A2413" s="172"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2"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2"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2" t="s">
        <v>5016</v>
      </c>
      <c r="B2416" t="s">
        <v>5017</v>
      </c>
      <c r="C2416" t="s">
        <v>229</v>
      </c>
      <c r="D2416" s="20" t="s">
        <v>1000</v>
      </c>
      <c r="E2416" s="26">
        <v>41699</v>
      </c>
      <c r="H2416" t="e">
        <v>#DIV/0!</v>
      </c>
      <c r="K2416" t="e">
        <v>#DIV/0!</v>
      </c>
      <c r="M2416" t="e">
        <v>#DIV/0!</v>
      </c>
      <c r="R2416" t="e">
        <v>#DIV/0!</v>
      </c>
      <c r="T2416">
        <v>0.77949999999999997</v>
      </c>
    </row>
    <row r="2417" spans="1:20" x14ac:dyDescent="0.25">
      <c r="A2417" s="172" t="s">
        <v>4841</v>
      </c>
      <c r="B2417" t="s">
        <v>4842</v>
      </c>
      <c r="C2417" t="s">
        <v>230</v>
      </c>
      <c r="D2417" s="20" t="s">
        <v>1002</v>
      </c>
      <c r="E2417" s="26">
        <v>41699</v>
      </c>
      <c r="H2417" t="e">
        <v>#DIV/0!</v>
      </c>
      <c r="K2417" t="e">
        <v>#DIV/0!</v>
      </c>
      <c r="M2417" t="e">
        <v>#DIV/0!</v>
      </c>
      <c r="R2417" t="e">
        <v>#DIV/0!</v>
      </c>
      <c r="T2417">
        <v>0.83499999999999996</v>
      </c>
    </row>
    <row r="2418" spans="1:20" x14ac:dyDescent="0.25">
      <c r="A2418" s="172" t="s">
        <v>4666</v>
      </c>
      <c r="B2418" t="s">
        <v>4667</v>
      </c>
      <c r="C2418" t="s">
        <v>234</v>
      </c>
      <c r="D2418" s="20" t="s">
        <v>1002</v>
      </c>
      <c r="E2418" s="26">
        <v>41699</v>
      </c>
      <c r="H2418" t="e">
        <v>#DIV/0!</v>
      </c>
      <c r="K2418" t="e">
        <v>#DIV/0!</v>
      </c>
      <c r="M2418" t="e">
        <v>#DIV/0!</v>
      </c>
      <c r="R2418" t="e">
        <v>#DIV/0!</v>
      </c>
      <c r="T2418">
        <v>0.98</v>
      </c>
    </row>
    <row r="2419" spans="1:20" x14ac:dyDescent="0.25">
      <c r="A2419" s="172" t="s">
        <v>4491</v>
      </c>
      <c r="B2419" t="s">
        <v>4492</v>
      </c>
      <c r="C2419" t="s">
        <v>233</v>
      </c>
      <c r="D2419" s="20" t="s">
        <v>1000</v>
      </c>
      <c r="E2419" s="26">
        <v>41699</v>
      </c>
      <c r="H2419" t="e">
        <v>#DIV/0!</v>
      </c>
      <c r="K2419" t="e">
        <v>#DIV/0!</v>
      </c>
      <c r="M2419" t="e">
        <v>#DIV/0!</v>
      </c>
      <c r="R2419" t="e">
        <v>#DIV/0!</v>
      </c>
      <c r="T2419">
        <v>0.53435897435897439</v>
      </c>
    </row>
    <row r="2420" spans="1:20" x14ac:dyDescent="0.25">
      <c r="A2420" s="172"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2"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2"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2" t="s">
        <v>3901</v>
      </c>
      <c r="B2423" t="s">
        <v>3902</v>
      </c>
      <c r="C2423" t="s">
        <v>219</v>
      </c>
      <c r="D2423" s="20" t="s">
        <v>1000</v>
      </c>
      <c r="E2423" s="26">
        <v>41699</v>
      </c>
      <c r="H2423" t="e">
        <v>#DIV/0!</v>
      </c>
      <c r="K2423" t="e">
        <v>#DIV/0!</v>
      </c>
      <c r="M2423" t="e">
        <v>#DIV/0!</v>
      </c>
      <c r="R2423" t="e">
        <v>#DIV/0!</v>
      </c>
    </row>
    <row r="2424" spans="1:20" x14ac:dyDescent="0.25">
      <c r="A2424" s="172"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2"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2"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2"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2"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2"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2"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2"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2"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2"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2"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2"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2"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2" t="s">
        <v>15049</v>
      </c>
      <c r="B2437" t="s">
        <v>15050</v>
      </c>
      <c r="C2437" t="s">
        <v>202</v>
      </c>
      <c r="D2437" s="20" t="s">
        <v>1002</v>
      </c>
      <c r="E2437" s="26">
        <v>41699</v>
      </c>
      <c r="H2437" t="e">
        <v>#DIV/0!</v>
      </c>
      <c r="K2437" t="e">
        <v>#DIV/0!</v>
      </c>
      <c r="M2437" t="e">
        <v>#DIV/0!</v>
      </c>
      <c r="R2437" t="e">
        <v>#DIV/0!</v>
      </c>
      <c r="T2437">
        <v>0.53333333333333333</v>
      </c>
    </row>
    <row r="2438" spans="1:20" x14ac:dyDescent="0.25">
      <c r="A2438" s="172" t="s">
        <v>15592</v>
      </c>
      <c r="B2438" t="s">
        <v>15593</v>
      </c>
      <c r="C2438" s="20" t="s">
        <v>228</v>
      </c>
      <c r="D2438" s="20" t="s">
        <v>1002</v>
      </c>
      <c r="E2438" s="26">
        <v>41699</v>
      </c>
      <c r="H2438" t="e">
        <v>#DIV/0!</v>
      </c>
      <c r="K2438" t="e">
        <v>#DIV/0!</v>
      </c>
      <c r="M2438" t="e">
        <v>#DIV/0!</v>
      </c>
      <c r="R2438" t="e">
        <v>#DIV/0!</v>
      </c>
      <c r="T2438">
        <v>0.8</v>
      </c>
    </row>
    <row r="2439" spans="1:20" x14ac:dyDescent="0.25">
      <c r="A2439" s="172" t="s">
        <v>15753</v>
      </c>
      <c r="B2439" t="s">
        <v>15754</v>
      </c>
      <c r="C2439" s="20" t="s">
        <v>227</v>
      </c>
      <c r="D2439" s="20" t="s">
        <v>1000</v>
      </c>
      <c r="E2439" s="26">
        <v>41699</v>
      </c>
      <c r="H2439" t="e">
        <v>#DIV/0!</v>
      </c>
      <c r="K2439" t="e">
        <v>#DIV/0!</v>
      </c>
      <c r="M2439" t="e">
        <v>#DIV/0!</v>
      </c>
      <c r="R2439" t="e">
        <v>#DIV/0!</v>
      </c>
    </row>
    <row r="2440" spans="1:20" x14ac:dyDescent="0.25">
      <c r="A2440" s="172"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2"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2"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2" t="s">
        <v>16463</v>
      </c>
      <c r="B2443" t="s">
        <v>16464</v>
      </c>
      <c r="C2443" t="s">
        <v>206</v>
      </c>
      <c r="D2443" s="20" t="s">
        <v>1002</v>
      </c>
      <c r="E2443" s="26">
        <v>41699</v>
      </c>
      <c r="H2443" t="e">
        <v>#DIV/0!</v>
      </c>
      <c r="K2443" t="e">
        <v>#DIV/0!</v>
      </c>
      <c r="M2443" t="e">
        <v>#DIV/0!</v>
      </c>
      <c r="N2443">
        <v>0</v>
      </c>
      <c r="R2443" t="e">
        <v>#DIV/0!</v>
      </c>
    </row>
    <row r="2444" spans="1:20" x14ac:dyDescent="0.25">
      <c r="A2444" s="172" t="s">
        <v>16604</v>
      </c>
      <c r="B2444" t="s">
        <v>16605</v>
      </c>
      <c r="C2444" t="s">
        <v>223</v>
      </c>
      <c r="D2444" s="20" t="s">
        <v>1000</v>
      </c>
      <c r="E2444" s="26">
        <v>41699</v>
      </c>
      <c r="H2444" t="e">
        <v>#DIV/0!</v>
      </c>
      <c r="K2444" t="e">
        <v>#DIV/0!</v>
      </c>
      <c r="M2444" t="e">
        <v>#DIV/0!</v>
      </c>
      <c r="R2444" t="e">
        <v>#DIV/0!</v>
      </c>
    </row>
    <row r="2445" spans="1:20" x14ac:dyDescent="0.25">
      <c r="A2445" s="172" t="s">
        <v>16783</v>
      </c>
      <c r="B2445" t="s">
        <v>16784</v>
      </c>
      <c r="C2445" s="20" t="s">
        <v>224</v>
      </c>
      <c r="D2445" s="20" t="s">
        <v>1002</v>
      </c>
      <c r="E2445" s="26">
        <v>41699</v>
      </c>
      <c r="H2445" t="e">
        <v>#DIV/0!</v>
      </c>
      <c r="K2445" t="e">
        <v>#DIV/0!</v>
      </c>
      <c r="M2445" t="e">
        <v>#DIV/0!</v>
      </c>
      <c r="R2445" t="e">
        <v>#DIV/0!</v>
      </c>
    </row>
    <row r="2446" spans="1:20" x14ac:dyDescent="0.25">
      <c r="A2446" s="172" t="s">
        <v>17220</v>
      </c>
      <c r="B2446" t="s">
        <v>17221</v>
      </c>
      <c r="C2446" s="20" t="s">
        <v>225</v>
      </c>
      <c r="D2446" s="20" t="s">
        <v>1000</v>
      </c>
      <c r="E2446" s="26">
        <v>41699</v>
      </c>
      <c r="H2446" t="e">
        <v>#DIV/0!</v>
      </c>
      <c r="K2446" t="e">
        <v>#DIV/0!</v>
      </c>
      <c r="M2446" t="e">
        <v>#DIV/0!</v>
      </c>
      <c r="R2446" t="e">
        <v>#DIV/0!</v>
      </c>
    </row>
    <row r="2447" spans="1:20" x14ac:dyDescent="0.25">
      <c r="A2447" s="172" t="s">
        <v>17427</v>
      </c>
      <c r="B2447" t="s">
        <v>17428</v>
      </c>
      <c r="C2447" t="s">
        <v>226</v>
      </c>
      <c r="D2447" s="20" t="s">
        <v>1002</v>
      </c>
      <c r="E2447" s="26">
        <v>41699</v>
      </c>
      <c r="H2447" t="e">
        <v>#DIV/0!</v>
      </c>
      <c r="K2447" t="e">
        <v>#DIV/0!</v>
      </c>
      <c r="M2447" t="e">
        <v>#DIV/0!</v>
      </c>
      <c r="R2447" t="e">
        <v>#DIV/0!</v>
      </c>
    </row>
    <row r="2448" spans="1:20" x14ac:dyDescent="0.25">
      <c r="A2448" s="172" t="s">
        <v>17604</v>
      </c>
      <c r="B2448" t="s">
        <v>17605</v>
      </c>
      <c r="C2448" t="s">
        <v>232</v>
      </c>
      <c r="D2448" s="20" t="s">
        <v>1000</v>
      </c>
      <c r="E2448" s="26">
        <v>41699</v>
      </c>
      <c r="H2448" t="e">
        <v>#DIV/0!</v>
      </c>
      <c r="K2448" t="e">
        <v>#DIV/0!</v>
      </c>
      <c r="M2448" t="e">
        <v>#DIV/0!</v>
      </c>
      <c r="R2448" t="e">
        <v>#DIV/0!</v>
      </c>
    </row>
    <row r="2449" spans="1:20" x14ac:dyDescent="0.25">
      <c r="A2449" s="172" t="s">
        <v>17801</v>
      </c>
      <c r="B2449" t="s">
        <v>17802</v>
      </c>
      <c r="C2449" t="s">
        <v>231</v>
      </c>
      <c r="D2449" s="20" t="s">
        <v>1002</v>
      </c>
      <c r="E2449" s="26">
        <v>41699</v>
      </c>
      <c r="H2449" t="e">
        <v>#DIV/0!</v>
      </c>
      <c r="K2449" t="e">
        <v>#DIV/0!</v>
      </c>
      <c r="M2449" t="e">
        <v>#DIV/0!</v>
      </c>
      <c r="R2449" t="e">
        <v>#DIV/0!</v>
      </c>
    </row>
    <row r="2450" spans="1:20" x14ac:dyDescent="0.25">
      <c r="A2450" s="172"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2"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2"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2"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2" t="s">
        <v>18766</v>
      </c>
      <c r="B2454" t="s">
        <v>18767</v>
      </c>
      <c r="C2454" t="s">
        <v>216</v>
      </c>
      <c r="D2454" s="20" t="s">
        <v>1002</v>
      </c>
      <c r="E2454" s="26">
        <v>41699</v>
      </c>
      <c r="H2454" t="e">
        <v>#DIV/0!</v>
      </c>
      <c r="K2454" t="e">
        <v>#DIV/0!</v>
      </c>
      <c r="M2454" t="e">
        <v>#DIV/0!</v>
      </c>
      <c r="R2454" t="e">
        <v>#DIV/0!</v>
      </c>
    </row>
    <row r="2455" spans="1:20" x14ac:dyDescent="0.25">
      <c r="A2455" s="172" t="s">
        <v>18943</v>
      </c>
      <c r="B2455" t="s">
        <v>18944</v>
      </c>
      <c r="C2455" t="s">
        <v>229</v>
      </c>
      <c r="D2455" s="20" t="s">
        <v>1002</v>
      </c>
      <c r="E2455" s="26">
        <v>41699</v>
      </c>
      <c r="H2455" t="e">
        <v>#DIV/0!</v>
      </c>
      <c r="K2455" t="e">
        <v>#DIV/0!</v>
      </c>
      <c r="M2455" t="e">
        <v>#DIV/0!</v>
      </c>
      <c r="R2455" t="e">
        <v>#DIV/0!</v>
      </c>
    </row>
    <row r="2456" spans="1:20" x14ac:dyDescent="0.25">
      <c r="A2456" s="172" t="s">
        <v>19120</v>
      </c>
      <c r="B2456" t="s">
        <v>19121</v>
      </c>
      <c r="C2456" t="s">
        <v>230</v>
      </c>
      <c r="D2456" s="20" t="s">
        <v>1000</v>
      </c>
      <c r="E2456" s="26">
        <v>41699</v>
      </c>
      <c r="H2456" t="e">
        <v>#DIV/0!</v>
      </c>
      <c r="K2456" t="e">
        <v>#DIV/0!</v>
      </c>
      <c r="M2456" t="e">
        <v>#DIV/0!</v>
      </c>
      <c r="R2456" t="e">
        <v>#DIV/0!</v>
      </c>
      <c r="T2456">
        <v>0.69166666666666665</v>
      </c>
    </row>
    <row r="2457" spans="1:20" x14ac:dyDescent="0.25">
      <c r="A2457" s="172" t="s">
        <v>19299</v>
      </c>
      <c r="B2457" t="s">
        <v>19300</v>
      </c>
      <c r="C2457" t="s">
        <v>234</v>
      </c>
      <c r="D2457" s="20" t="s">
        <v>1000</v>
      </c>
      <c r="E2457" s="26">
        <v>41699</v>
      </c>
      <c r="H2457" t="e">
        <v>#DIV/0!</v>
      </c>
      <c r="K2457" t="e">
        <v>#DIV/0!</v>
      </c>
      <c r="M2457" t="e">
        <v>#DIV/0!</v>
      </c>
      <c r="R2457" t="e">
        <v>#DIV/0!</v>
      </c>
    </row>
    <row r="2458" spans="1:20" x14ac:dyDescent="0.25">
      <c r="A2458" s="172" t="s">
        <v>19478</v>
      </c>
      <c r="B2458" t="s">
        <v>19479</v>
      </c>
      <c r="C2458" t="s">
        <v>233</v>
      </c>
      <c r="D2458" s="20" t="s">
        <v>1002</v>
      </c>
      <c r="E2458" s="26">
        <v>41699</v>
      </c>
      <c r="H2458" t="e">
        <v>#DIV/0!</v>
      </c>
      <c r="K2458" t="e">
        <v>#DIV/0!</v>
      </c>
      <c r="M2458" t="e">
        <v>#DIV/0!</v>
      </c>
      <c r="R2458" t="e">
        <v>#DIV/0!</v>
      </c>
    </row>
    <row r="2459" spans="1:20" x14ac:dyDescent="0.25">
      <c r="A2459" s="172"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2"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2"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2"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2"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2" t="s">
        <v>20742</v>
      </c>
      <c r="B2464" t="s">
        <v>20743</v>
      </c>
      <c r="C2464" t="s">
        <v>894</v>
      </c>
      <c r="D2464" s="20" t="s">
        <v>1002</v>
      </c>
      <c r="E2464" s="26">
        <v>41699</v>
      </c>
      <c r="H2464" t="e">
        <v>#DIV/0!</v>
      </c>
      <c r="K2464" t="e">
        <v>#DIV/0!</v>
      </c>
      <c r="M2464" t="e">
        <v>#DIV/0!</v>
      </c>
      <c r="R2464" t="e">
        <v>#DIV/0!</v>
      </c>
    </row>
    <row r="2465" spans="1:20" x14ac:dyDescent="0.25">
      <c r="A2465" s="172"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2"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2" t="s">
        <v>21239</v>
      </c>
      <c r="B2467" t="s">
        <v>21240</v>
      </c>
      <c r="C2467" t="s">
        <v>213</v>
      </c>
      <c r="D2467" s="20" t="s">
        <v>1002</v>
      </c>
      <c r="E2467" s="26">
        <v>41699</v>
      </c>
      <c r="H2467" t="e">
        <v>#DIV/0!</v>
      </c>
      <c r="K2467" t="e">
        <v>#DIV/0!</v>
      </c>
      <c r="M2467" t="e">
        <v>#DIV/0!</v>
      </c>
      <c r="R2467" t="e">
        <v>#DIV/0!</v>
      </c>
    </row>
    <row r="2468" spans="1:20" x14ac:dyDescent="0.25">
      <c r="A2468" s="172"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2"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2"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2"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2"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2" t="s">
        <v>22111</v>
      </c>
      <c r="B2473" t="s">
        <v>22112</v>
      </c>
      <c r="C2473" t="s">
        <v>219</v>
      </c>
      <c r="D2473" s="20" t="s">
        <v>1002</v>
      </c>
      <c r="E2473" s="26">
        <v>41699</v>
      </c>
      <c r="H2473" t="e">
        <v>#DIV/0!</v>
      </c>
      <c r="K2473" t="e">
        <v>#DIV/0!</v>
      </c>
      <c r="M2473" t="e">
        <v>#DIV/0!</v>
      </c>
      <c r="R2473" t="e">
        <v>#DIV/0!</v>
      </c>
      <c r="T2473">
        <v>0.71530625000000003</v>
      </c>
    </row>
    <row r="2474" spans="1:20" x14ac:dyDescent="0.25">
      <c r="A2474" s="172"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2"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2"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2"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2"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2"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2"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2"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2"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2"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2"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2"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2"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2"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2" t="s">
        <v>12507</v>
      </c>
      <c r="B2488" t="s">
        <v>12508</v>
      </c>
      <c r="C2488" t="s">
        <v>202</v>
      </c>
      <c r="D2488" s="20" t="s">
        <v>1000</v>
      </c>
      <c r="E2488" s="26">
        <v>41730</v>
      </c>
      <c r="H2488" t="e">
        <v>#DIV/0!</v>
      </c>
      <c r="K2488" t="e">
        <v>#DIV/0!</v>
      </c>
      <c r="M2488" t="e">
        <v>#DIV/0!</v>
      </c>
      <c r="R2488" t="e">
        <v>#DIV/0!</v>
      </c>
      <c r="T2488">
        <v>1.075</v>
      </c>
    </row>
    <row r="2489" spans="1:20" x14ac:dyDescent="0.25">
      <c r="A2489" s="172" t="s">
        <v>11044</v>
      </c>
      <c r="B2489" t="s">
        <v>11045</v>
      </c>
      <c r="C2489" t="s">
        <v>228</v>
      </c>
      <c r="D2489" s="20" t="s">
        <v>1000</v>
      </c>
      <c r="E2489" s="26">
        <v>41730</v>
      </c>
      <c r="H2489" t="e">
        <v>#DIV/0!</v>
      </c>
      <c r="K2489" t="e">
        <v>#DIV/0!</v>
      </c>
      <c r="M2489" t="e">
        <v>#DIV/0!</v>
      </c>
      <c r="R2489" t="e">
        <v>#DIV/0!</v>
      </c>
      <c r="T2489">
        <v>0.71906666666666674</v>
      </c>
    </row>
    <row r="2490" spans="1:20" x14ac:dyDescent="0.25">
      <c r="A2490" s="172" t="s">
        <v>10869</v>
      </c>
      <c r="B2490" t="s">
        <v>10870</v>
      </c>
      <c r="C2490" t="s">
        <v>227</v>
      </c>
      <c r="D2490" s="20" t="s">
        <v>1002</v>
      </c>
      <c r="E2490" s="26">
        <v>41730</v>
      </c>
      <c r="H2490" t="e">
        <v>#DIV/0!</v>
      </c>
      <c r="K2490" t="e">
        <v>#DIV/0!</v>
      </c>
      <c r="M2490" t="e">
        <v>#DIV/0!</v>
      </c>
      <c r="R2490" t="e">
        <v>#DIV/0!</v>
      </c>
      <c r="T2490">
        <v>0.82899999999999996</v>
      </c>
    </row>
    <row r="2491" spans="1:20" x14ac:dyDescent="0.25">
      <c r="A2491" s="172"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2"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2"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2" t="s">
        <v>10278</v>
      </c>
      <c r="B2494" t="s">
        <v>10279</v>
      </c>
      <c r="C2494" t="s">
        <v>206</v>
      </c>
      <c r="D2494" s="20" t="s">
        <v>1000</v>
      </c>
      <c r="E2494" s="26">
        <v>41730</v>
      </c>
      <c r="N2494">
        <v>0</v>
      </c>
      <c r="T2494">
        <v>0.75</v>
      </c>
    </row>
    <row r="2495" spans="1:20" x14ac:dyDescent="0.25">
      <c r="A2495" s="172" t="s">
        <v>9847</v>
      </c>
      <c r="B2495" t="s">
        <v>9848</v>
      </c>
      <c r="C2495" t="s">
        <v>223</v>
      </c>
      <c r="D2495" s="20" t="s">
        <v>1002</v>
      </c>
      <c r="E2495" s="26">
        <v>41730</v>
      </c>
      <c r="H2495" t="e">
        <v>#DIV/0!</v>
      </c>
      <c r="K2495" t="e">
        <v>#DIV/0!</v>
      </c>
      <c r="M2495" t="e">
        <v>#DIV/0!</v>
      </c>
      <c r="R2495" t="e">
        <v>#DIV/0!</v>
      </c>
      <c r="T2495">
        <v>0.33333333333333331</v>
      </c>
    </row>
    <row r="2496" spans="1:20" x14ac:dyDescent="0.25">
      <c r="A2496" s="172" t="s">
        <v>9672</v>
      </c>
      <c r="B2496" t="s">
        <v>9673</v>
      </c>
      <c r="C2496" s="20" t="s">
        <v>224</v>
      </c>
      <c r="D2496" s="20" t="s">
        <v>1000</v>
      </c>
      <c r="E2496" s="26">
        <v>41730</v>
      </c>
      <c r="H2496" t="e">
        <v>#DIV/0!</v>
      </c>
      <c r="K2496" t="e">
        <v>#DIV/0!</v>
      </c>
      <c r="M2496" t="e">
        <v>#DIV/0!</v>
      </c>
      <c r="R2496" t="e">
        <v>#DIV/0!</v>
      </c>
      <c r="T2496">
        <v>0.8</v>
      </c>
    </row>
    <row r="2497" spans="1:20" x14ac:dyDescent="0.25">
      <c r="A2497" s="172" t="s">
        <v>9281</v>
      </c>
      <c r="B2497" t="s">
        <v>9282</v>
      </c>
      <c r="C2497" s="20" t="s">
        <v>211</v>
      </c>
      <c r="D2497" s="20" t="s">
        <v>1000</v>
      </c>
      <c r="E2497" s="26">
        <v>41730</v>
      </c>
      <c r="H2497" t="e">
        <v>#DIV/0!</v>
      </c>
      <c r="K2497" t="e">
        <v>#DIV/0!</v>
      </c>
      <c r="M2497" t="e">
        <v>#DIV/0!</v>
      </c>
      <c r="N2497">
        <v>0</v>
      </c>
      <c r="R2497" t="e">
        <v>#DIV/0!</v>
      </c>
    </row>
    <row r="2498" spans="1:20" x14ac:dyDescent="0.25">
      <c r="A2498" s="172"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2" t="s">
        <v>9041</v>
      </c>
      <c r="B2499" t="s">
        <v>9042</v>
      </c>
      <c r="C2499" t="s">
        <v>894</v>
      </c>
      <c r="D2499" s="20" t="s">
        <v>1000</v>
      </c>
      <c r="E2499" s="26">
        <v>41730</v>
      </c>
      <c r="H2499" t="e">
        <v>#DIV/0!</v>
      </c>
      <c r="K2499" t="e">
        <v>#DIV/0!</v>
      </c>
      <c r="M2499" t="e">
        <v>#DIV/0!</v>
      </c>
      <c r="R2499" t="e">
        <v>#DIV/0!</v>
      </c>
    </row>
    <row r="2500" spans="1:20" x14ac:dyDescent="0.25">
      <c r="A2500" s="172"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2"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2" t="s">
        <v>8442</v>
      </c>
      <c r="B2502" t="s">
        <v>8443</v>
      </c>
      <c r="C2502" t="s">
        <v>213</v>
      </c>
      <c r="D2502" s="20" t="s">
        <v>1000</v>
      </c>
      <c r="E2502" s="26">
        <v>41730</v>
      </c>
      <c r="H2502" t="e">
        <v>#DIV/0!</v>
      </c>
      <c r="K2502" t="e">
        <v>#DIV/0!</v>
      </c>
      <c r="M2502" t="e">
        <v>#DIV/0!</v>
      </c>
      <c r="R2502" t="e">
        <v>#DIV/0!</v>
      </c>
    </row>
    <row r="2503" spans="1:20" x14ac:dyDescent="0.25">
      <c r="A2503" s="172"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2" t="s">
        <v>8202</v>
      </c>
      <c r="B2504" t="s">
        <v>8203</v>
      </c>
      <c r="C2504" s="20" t="s">
        <v>8154</v>
      </c>
      <c r="D2504" s="20" t="s">
        <v>1000</v>
      </c>
      <c r="E2504" s="26">
        <v>41730</v>
      </c>
      <c r="H2504" t="e">
        <v>#DIV/0!</v>
      </c>
      <c r="K2504" t="e">
        <v>#DIV/0!</v>
      </c>
      <c r="M2504" t="e">
        <v>#DIV/0!</v>
      </c>
      <c r="R2504" t="e">
        <v>#DIV/0!</v>
      </c>
    </row>
    <row r="2505" spans="1:20" x14ac:dyDescent="0.25">
      <c r="A2505" s="172" t="s">
        <v>7966</v>
      </c>
      <c r="B2505" t="s">
        <v>7967</v>
      </c>
      <c r="C2505" t="s">
        <v>225</v>
      </c>
      <c r="D2505" s="20" t="s">
        <v>1002</v>
      </c>
      <c r="E2505" s="26">
        <v>41730</v>
      </c>
      <c r="H2505" t="e">
        <v>#DIV/0!</v>
      </c>
      <c r="K2505" t="e">
        <v>#DIV/0!</v>
      </c>
      <c r="M2505" t="e">
        <v>#DIV/0!</v>
      </c>
      <c r="R2505" t="e">
        <v>#DIV/0!</v>
      </c>
    </row>
    <row r="2506" spans="1:20" x14ac:dyDescent="0.25">
      <c r="A2506" s="172" t="s">
        <v>7765</v>
      </c>
      <c r="B2506" t="s">
        <v>7766</v>
      </c>
      <c r="C2506" t="s">
        <v>226</v>
      </c>
      <c r="D2506" s="20" t="s">
        <v>1000</v>
      </c>
      <c r="E2506" s="26">
        <v>41730</v>
      </c>
      <c r="H2506" t="e">
        <v>#DIV/0!</v>
      </c>
      <c r="K2506" t="e">
        <v>#DIV/0!</v>
      </c>
      <c r="M2506" t="e">
        <v>#DIV/0!</v>
      </c>
      <c r="R2506" t="e">
        <v>#DIV/0!</v>
      </c>
    </row>
    <row r="2507" spans="1:20" x14ac:dyDescent="0.25">
      <c r="A2507" s="172"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2"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2" t="s">
        <v>7026</v>
      </c>
      <c r="B2509" t="s">
        <v>7027</v>
      </c>
      <c r="C2509" t="s">
        <v>232</v>
      </c>
      <c r="D2509" s="20" t="s">
        <v>1002</v>
      </c>
      <c r="E2509" s="26">
        <v>41730</v>
      </c>
      <c r="H2509" t="e">
        <v>#DIV/0!</v>
      </c>
      <c r="K2509" t="e">
        <v>#DIV/0!</v>
      </c>
      <c r="M2509" t="e">
        <v>#DIV/0!</v>
      </c>
      <c r="R2509" t="e">
        <v>#DIV/0!</v>
      </c>
      <c r="T2509">
        <v>0.68803846153846149</v>
      </c>
    </row>
    <row r="2510" spans="1:20" x14ac:dyDescent="0.25">
      <c r="A2510" s="172" t="s">
        <v>6835</v>
      </c>
      <c r="B2510" t="s">
        <v>6836</v>
      </c>
      <c r="C2510" t="s">
        <v>231</v>
      </c>
      <c r="D2510" s="20" t="s">
        <v>1000</v>
      </c>
      <c r="E2510" s="26">
        <v>41730</v>
      </c>
      <c r="H2510" t="e">
        <v>#DIV/0!</v>
      </c>
      <c r="K2510" t="e">
        <v>#DIV/0!</v>
      </c>
      <c r="M2510" t="e">
        <v>#DIV/0!</v>
      </c>
      <c r="R2510" t="e">
        <v>#DIV/0!</v>
      </c>
      <c r="T2510">
        <v>0.88888888888888884</v>
      </c>
    </row>
    <row r="2511" spans="1:20" x14ac:dyDescent="0.25">
      <c r="A2511" s="172"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2"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2"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2"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2" t="s">
        <v>5886</v>
      </c>
      <c r="B2515" t="s">
        <v>5887</v>
      </c>
      <c r="C2515" t="s">
        <v>216</v>
      </c>
      <c r="D2515" s="20" t="s">
        <v>1000</v>
      </c>
      <c r="E2515" s="26">
        <v>41730</v>
      </c>
      <c r="H2515" t="e">
        <v>#DIV/0!</v>
      </c>
      <c r="K2515" t="e">
        <v>#DIV/0!</v>
      </c>
      <c r="M2515" t="e">
        <v>#DIV/0!</v>
      </c>
      <c r="R2515" t="e">
        <v>#DIV/0!</v>
      </c>
    </row>
    <row r="2516" spans="1:20" x14ac:dyDescent="0.25">
      <c r="A2516" s="172"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2"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2"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2" t="s">
        <v>5018</v>
      </c>
      <c r="B2519" t="s">
        <v>5019</v>
      </c>
      <c r="C2519" t="s">
        <v>229</v>
      </c>
      <c r="D2519" s="20" t="s">
        <v>1000</v>
      </c>
      <c r="E2519" s="26">
        <v>41730</v>
      </c>
      <c r="H2519" t="e">
        <v>#DIV/0!</v>
      </c>
      <c r="K2519" t="e">
        <v>#DIV/0!</v>
      </c>
      <c r="M2519" t="e">
        <v>#DIV/0!</v>
      </c>
      <c r="R2519" t="e">
        <v>#DIV/0!</v>
      </c>
      <c r="T2519">
        <v>1.075</v>
      </c>
    </row>
    <row r="2520" spans="1:20" x14ac:dyDescent="0.25">
      <c r="A2520" s="172" t="s">
        <v>4843</v>
      </c>
      <c r="B2520" t="s">
        <v>4844</v>
      </c>
      <c r="C2520" s="20" t="s">
        <v>230</v>
      </c>
      <c r="D2520" s="20" t="s">
        <v>1002</v>
      </c>
      <c r="E2520" s="26">
        <v>41730</v>
      </c>
      <c r="H2520" t="e">
        <v>#DIV/0!</v>
      </c>
      <c r="K2520" t="e">
        <v>#DIV/0!</v>
      </c>
      <c r="M2520" t="e">
        <v>#DIV/0!</v>
      </c>
      <c r="R2520" t="e">
        <v>#DIV/0!</v>
      </c>
      <c r="T2520">
        <v>0.77403333333333335</v>
      </c>
    </row>
    <row r="2521" spans="1:20" x14ac:dyDescent="0.25">
      <c r="A2521" s="172" t="s">
        <v>4668</v>
      </c>
      <c r="B2521" t="s">
        <v>4669</v>
      </c>
      <c r="C2521" s="20" t="s">
        <v>234</v>
      </c>
      <c r="D2521" s="20" t="s">
        <v>1002</v>
      </c>
      <c r="E2521" s="26">
        <v>41730</v>
      </c>
      <c r="H2521" t="e">
        <v>#DIV/0!</v>
      </c>
      <c r="K2521" t="e">
        <v>#DIV/0!</v>
      </c>
      <c r="M2521" t="e">
        <v>#DIV/0!</v>
      </c>
      <c r="R2521" t="e">
        <v>#DIV/0!</v>
      </c>
      <c r="T2521">
        <v>0.8</v>
      </c>
    </row>
    <row r="2522" spans="1:20" x14ac:dyDescent="0.25">
      <c r="A2522" s="172" t="s">
        <v>4493</v>
      </c>
      <c r="B2522" t="s">
        <v>4494</v>
      </c>
      <c r="C2522" t="s">
        <v>233</v>
      </c>
      <c r="D2522" s="20" t="s">
        <v>1000</v>
      </c>
      <c r="E2522" s="26">
        <v>41730</v>
      </c>
      <c r="H2522" t="e">
        <v>#DIV/0!</v>
      </c>
      <c r="K2522" t="e">
        <v>#DIV/0!</v>
      </c>
      <c r="M2522" t="e">
        <v>#DIV/0!</v>
      </c>
      <c r="R2522" t="e">
        <v>#DIV/0!</v>
      </c>
    </row>
    <row r="2523" spans="1:20" x14ac:dyDescent="0.25">
      <c r="A2523" s="172"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2"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2"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2" t="s">
        <v>3903</v>
      </c>
      <c r="B2526" t="s">
        <v>3904</v>
      </c>
      <c r="C2526" t="s">
        <v>219</v>
      </c>
      <c r="D2526" s="20" t="s">
        <v>1000</v>
      </c>
      <c r="E2526" s="26">
        <v>41730</v>
      </c>
    </row>
    <row r="2527" spans="1:20" x14ac:dyDescent="0.25">
      <c r="A2527" s="172"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2"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2"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2"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2"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2"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2"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2"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2"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2"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2"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2"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2"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2" t="s">
        <v>15051</v>
      </c>
      <c r="B2540" t="s">
        <v>15052</v>
      </c>
      <c r="C2540" t="s">
        <v>202</v>
      </c>
      <c r="D2540" s="20" t="s">
        <v>1002</v>
      </c>
      <c r="E2540" s="26">
        <v>41730</v>
      </c>
      <c r="H2540" t="e">
        <v>#DIV/0!</v>
      </c>
      <c r="K2540" t="e">
        <v>#DIV/0!</v>
      </c>
      <c r="M2540" t="e">
        <v>#DIV/0!</v>
      </c>
      <c r="R2540" t="e">
        <v>#DIV/0!</v>
      </c>
    </row>
    <row r="2541" spans="1:20" x14ac:dyDescent="0.25">
      <c r="A2541" s="172" t="s">
        <v>15594</v>
      </c>
      <c r="B2541" t="s">
        <v>15595</v>
      </c>
      <c r="C2541" s="20" t="s">
        <v>228</v>
      </c>
      <c r="D2541" s="20" t="s">
        <v>1002</v>
      </c>
      <c r="E2541" s="26">
        <v>41730</v>
      </c>
      <c r="H2541" t="e">
        <v>#DIV/0!</v>
      </c>
      <c r="K2541" t="e">
        <v>#DIV/0!</v>
      </c>
      <c r="M2541" t="e">
        <v>#DIV/0!</v>
      </c>
      <c r="R2541" t="e">
        <v>#DIV/0!</v>
      </c>
    </row>
    <row r="2542" spans="1:20" x14ac:dyDescent="0.25">
      <c r="A2542" s="172" t="s">
        <v>15755</v>
      </c>
      <c r="B2542" t="s">
        <v>15756</v>
      </c>
      <c r="C2542" t="s">
        <v>227</v>
      </c>
      <c r="D2542" s="20" t="s">
        <v>1000</v>
      </c>
      <c r="E2542" s="26">
        <v>41730</v>
      </c>
      <c r="H2542" t="e">
        <v>#DIV/0!</v>
      </c>
      <c r="K2542" t="e">
        <v>#DIV/0!</v>
      </c>
      <c r="M2542" t="e">
        <v>#DIV/0!</v>
      </c>
      <c r="R2542" t="e">
        <v>#DIV/0!</v>
      </c>
      <c r="T2542">
        <v>0.37037037037037035</v>
      </c>
    </row>
    <row r="2543" spans="1:20" x14ac:dyDescent="0.25">
      <c r="A2543" s="172"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2"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2"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2" t="s">
        <v>16465</v>
      </c>
      <c r="B2546" t="s">
        <v>16466</v>
      </c>
      <c r="C2546" t="s">
        <v>206</v>
      </c>
      <c r="D2546" s="20" t="s">
        <v>1002</v>
      </c>
      <c r="E2546" s="26">
        <v>41730</v>
      </c>
      <c r="N2546">
        <v>0</v>
      </c>
      <c r="T2546">
        <v>0.95</v>
      </c>
    </row>
    <row r="2547" spans="1:20" x14ac:dyDescent="0.25">
      <c r="A2547" s="172" t="s">
        <v>16606</v>
      </c>
      <c r="B2547" t="s">
        <v>16607</v>
      </c>
      <c r="C2547" t="s">
        <v>223</v>
      </c>
      <c r="D2547" s="20" t="s">
        <v>1000</v>
      </c>
      <c r="E2547" s="26">
        <v>41730</v>
      </c>
      <c r="H2547" t="e">
        <v>#DIV/0!</v>
      </c>
      <c r="K2547" t="e">
        <v>#DIV/0!</v>
      </c>
      <c r="M2547" t="e">
        <v>#DIV/0!</v>
      </c>
      <c r="R2547" t="e">
        <v>#DIV/0!</v>
      </c>
      <c r="T2547">
        <v>0.73109090909090912</v>
      </c>
    </row>
    <row r="2548" spans="1:20" x14ac:dyDescent="0.25">
      <c r="A2548" s="172" t="s">
        <v>16785</v>
      </c>
      <c r="B2548" t="s">
        <v>16786</v>
      </c>
      <c r="C2548" t="s">
        <v>224</v>
      </c>
      <c r="D2548" s="20" t="s">
        <v>1002</v>
      </c>
      <c r="E2548" s="26">
        <v>41730</v>
      </c>
      <c r="H2548" t="e">
        <v>#DIV/0!</v>
      </c>
      <c r="K2548" t="e">
        <v>#DIV/0!</v>
      </c>
      <c r="M2548" t="e">
        <v>#DIV/0!</v>
      </c>
      <c r="R2548" t="e">
        <v>#DIV/0!</v>
      </c>
      <c r="T2548">
        <v>0.83299999999999996</v>
      </c>
    </row>
    <row r="2549" spans="1:20" x14ac:dyDescent="0.25">
      <c r="A2549" s="172" t="s">
        <v>17222</v>
      </c>
      <c r="B2549" t="s">
        <v>17223</v>
      </c>
      <c r="C2549" t="s">
        <v>225</v>
      </c>
      <c r="D2549" s="20" t="s">
        <v>1000</v>
      </c>
      <c r="E2549" s="26">
        <v>41730</v>
      </c>
      <c r="H2549" t="e">
        <v>#DIV/0!</v>
      </c>
      <c r="K2549" t="e">
        <v>#DIV/0!</v>
      </c>
      <c r="M2549" t="e">
        <v>#DIV/0!</v>
      </c>
      <c r="R2549" t="e">
        <v>#DIV/0!</v>
      </c>
      <c r="T2549">
        <v>0.82699999999999996</v>
      </c>
    </row>
    <row r="2550" spans="1:20" x14ac:dyDescent="0.25">
      <c r="A2550" s="172" t="s">
        <v>17429</v>
      </c>
      <c r="B2550" t="s">
        <v>17430</v>
      </c>
      <c r="C2550" t="s">
        <v>226</v>
      </c>
      <c r="D2550" s="20" t="s">
        <v>1002</v>
      </c>
      <c r="E2550" s="26">
        <v>41730</v>
      </c>
      <c r="H2550" t="e">
        <v>#DIV/0!</v>
      </c>
      <c r="K2550" t="e">
        <v>#DIV/0!</v>
      </c>
      <c r="M2550" t="e">
        <v>#DIV/0!</v>
      </c>
      <c r="R2550" t="e">
        <v>#DIV/0!</v>
      </c>
      <c r="T2550">
        <v>0.95299999999999996</v>
      </c>
    </row>
    <row r="2551" spans="1:20" x14ac:dyDescent="0.25">
      <c r="A2551" s="172" t="s">
        <v>17606</v>
      </c>
      <c r="B2551" t="s">
        <v>17607</v>
      </c>
      <c r="C2551" t="s">
        <v>232</v>
      </c>
      <c r="D2551" s="20" t="s">
        <v>1000</v>
      </c>
      <c r="E2551" s="26">
        <v>41730</v>
      </c>
      <c r="H2551" t="e">
        <v>#DIV/0!</v>
      </c>
      <c r="K2551" t="e">
        <v>#DIV/0!</v>
      </c>
      <c r="M2551" t="e">
        <v>#DIV/0!</v>
      </c>
      <c r="R2551" t="e">
        <v>#DIV/0!</v>
      </c>
      <c r="T2551">
        <v>0.66666666666666663</v>
      </c>
    </row>
    <row r="2552" spans="1:20" x14ac:dyDescent="0.25">
      <c r="A2552" s="172" t="s">
        <v>17803</v>
      </c>
      <c r="B2552" t="s">
        <v>17804</v>
      </c>
      <c r="C2552" t="s">
        <v>231</v>
      </c>
      <c r="D2552" s="20" t="s">
        <v>1002</v>
      </c>
      <c r="E2552" s="26">
        <v>41730</v>
      </c>
      <c r="H2552" t="e">
        <v>#DIV/0!</v>
      </c>
      <c r="K2552" t="e">
        <v>#DIV/0!</v>
      </c>
      <c r="M2552" t="e">
        <v>#DIV/0!</v>
      </c>
      <c r="R2552" t="e">
        <v>#DIV/0!</v>
      </c>
      <c r="T2552">
        <v>0.75</v>
      </c>
    </row>
    <row r="2553" spans="1:20" x14ac:dyDescent="0.25">
      <c r="A2553" s="172"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2"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2"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2"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2" t="s">
        <v>18768</v>
      </c>
      <c r="B2557" t="s">
        <v>18769</v>
      </c>
      <c r="C2557" t="s">
        <v>216</v>
      </c>
      <c r="D2557" s="20" t="s">
        <v>1002</v>
      </c>
      <c r="E2557" s="26">
        <v>41730</v>
      </c>
      <c r="H2557" t="e">
        <v>#DIV/0!</v>
      </c>
      <c r="K2557" t="e">
        <v>#DIV/0!</v>
      </c>
      <c r="M2557" t="e">
        <v>#DIV/0!</v>
      </c>
      <c r="R2557" t="e">
        <v>#DIV/0!</v>
      </c>
    </row>
    <row r="2558" spans="1:20" x14ac:dyDescent="0.25">
      <c r="A2558" s="172" t="s">
        <v>18945</v>
      </c>
      <c r="B2558" t="s">
        <v>18946</v>
      </c>
      <c r="C2558" t="s">
        <v>229</v>
      </c>
      <c r="D2558" s="20" t="s">
        <v>1002</v>
      </c>
      <c r="E2558" s="26">
        <v>41730</v>
      </c>
      <c r="H2558" t="e">
        <v>#DIV/0!</v>
      </c>
      <c r="K2558" t="e">
        <v>#DIV/0!</v>
      </c>
      <c r="M2558" t="e">
        <v>#DIV/0!</v>
      </c>
      <c r="R2558" t="e">
        <v>#DIV/0!</v>
      </c>
    </row>
    <row r="2559" spans="1:20" x14ac:dyDescent="0.25">
      <c r="A2559" s="172" t="s">
        <v>19122</v>
      </c>
      <c r="B2559" t="s">
        <v>19123</v>
      </c>
      <c r="C2559" t="s">
        <v>230</v>
      </c>
      <c r="D2559" s="20" t="s">
        <v>1000</v>
      </c>
      <c r="E2559" s="26">
        <v>41730</v>
      </c>
      <c r="H2559" t="e">
        <v>#DIV/0!</v>
      </c>
      <c r="K2559" t="e">
        <v>#DIV/0!</v>
      </c>
      <c r="M2559" t="e">
        <v>#DIV/0!</v>
      </c>
      <c r="R2559" t="e">
        <v>#DIV/0!</v>
      </c>
    </row>
    <row r="2560" spans="1:20" x14ac:dyDescent="0.25">
      <c r="A2560" s="172" t="s">
        <v>19301</v>
      </c>
      <c r="B2560" t="s">
        <v>19302</v>
      </c>
      <c r="C2560" t="s">
        <v>234</v>
      </c>
      <c r="D2560" s="20" t="s">
        <v>1000</v>
      </c>
      <c r="E2560" s="26">
        <v>41730</v>
      </c>
      <c r="H2560" t="e">
        <v>#DIV/0!</v>
      </c>
      <c r="K2560" t="e">
        <v>#DIV/0!</v>
      </c>
      <c r="M2560" t="e">
        <v>#DIV/0!</v>
      </c>
      <c r="R2560" t="e">
        <v>#DIV/0!</v>
      </c>
    </row>
    <row r="2561" spans="1:20" x14ac:dyDescent="0.25">
      <c r="A2561" s="172" t="s">
        <v>19480</v>
      </c>
      <c r="B2561" t="s">
        <v>19481</v>
      </c>
      <c r="C2561" s="20" t="s">
        <v>233</v>
      </c>
      <c r="D2561" s="20" t="s">
        <v>1002</v>
      </c>
      <c r="E2561" s="26">
        <v>41730</v>
      </c>
      <c r="H2561" t="e">
        <v>#DIV/0!</v>
      </c>
      <c r="K2561" t="e">
        <v>#DIV/0!</v>
      </c>
      <c r="M2561" t="e">
        <v>#DIV/0!</v>
      </c>
      <c r="R2561" t="e">
        <v>#DIV/0!</v>
      </c>
    </row>
    <row r="2562" spans="1:20" x14ac:dyDescent="0.25">
      <c r="A2562" s="172"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2"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2"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2" t="s">
        <v>20388</v>
      </c>
      <c r="B2565" t="s">
        <v>20389</v>
      </c>
      <c r="C2565" t="s">
        <v>211</v>
      </c>
      <c r="D2565" s="20" t="s">
        <v>1002</v>
      </c>
      <c r="E2565" s="26">
        <v>41730</v>
      </c>
      <c r="H2565" t="e">
        <v>#DIV/0!</v>
      </c>
      <c r="K2565" t="e">
        <v>#DIV/0!</v>
      </c>
      <c r="M2565" t="e">
        <v>#DIV/0!</v>
      </c>
      <c r="N2565">
        <v>0</v>
      </c>
      <c r="R2565" t="e">
        <v>#DIV/0!</v>
      </c>
    </row>
    <row r="2566" spans="1:20" x14ac:dyDescent="0.25">
      <c r="A2566" s="172"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2" t="s">
        <v>20744</v>
      </c>
      <c r="B2567" t="s">
        <v>20745</v>
      </c>
      <c r="C2567" t="s">
        <v>894</v>
      </c>
      <c r="D2567" s="20" t="s">
        <v>1002</v>
      </c>
      <c r="E2567" s="26">
        <v>41730</v>
      </c>
      <c r="H2567" t="e">
        <v>#DIV/0!</v>
      </c>
      <c r="K2567" t="e">
        <v>#DIV/0!</v>
      </c>
      <c r="M2567" t="e">
        <v>#DIV/0!</v>
      </c>
      <c r="R2567" t="e">
        <v>#DIV/0!</v>
      </c>
      <c r="T2567">
        <v>0.66168518518518515</v>
      </c>
    </row>
    <row r="2568" spans="1:20" x14ac:dyDescent="0.25">
      <c r="A2568" s="172"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2"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2" t="s">
        <v>21241</v>
      </c>
      <c r="B2570" t="s">
        <v>21242</v>
      </c>
      <c r="C2570" t="s">
        <v>213</v>
      </c>
      <c r="D2570" s="20" t="s">
        <v>1002</v>
      </c>
      <c r="E2570" s="26">
        <v>41730</v>
      </c>
      <c r="H2570" t="e">
        <v>#DIV/0!</v>
      </c>
      <c r="K2570" t="e">
        <v>#DIV/0!</v>
      </c>
      <c r="M2570" t="e">
        <v>#DIV/0!</v>
      </c>
      <c r="R2570" t="e">
        <v>#DIV/0!</v>
      </c>
    </row>
    <row r="2571" spans="1:20" x14ac:dyDescent="0.25">
      <c r="A2571" s="172" t="s">
        <v>21418</v>
      </c>
      <c r="B2571" t="s">
        <v>21419</v>
      </c>
      <c r="C2571" t="s">
        <v>8154</v>
      </c>
      <c r="D2571" s="20" t="s">
        <v>1002</v>
      </c>
      <c r="E2571" s="26">
        <v>41730</v>
      </c>
      <c r="H2571" t="e">
        <v>#DIV/0!</v>
      </c>
      <c r="K2571" t="e">
        <v>#DIV/0!</v>
      </c>
      <c r="M2571" t="e">
        <v>#DIV/0!</v>
      </c>
      <c r="R2571" t="e">
        <v>#DIV/0!</v>
      </c>
    </row>
    <row r="2572" spans="1:20" x14ac:dyDescent="0.25">
      <c r="A2572" s="172"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2"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2"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2"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2" t="s">
        <v>22113</v>
      </c>
      <c r="B2576" t="s">
        <v>22114</v>
      </c>
      <c r="C2576" t="s">
        <v>219</v>
      </c>
      <c r="D2576" s="20" t="s">
        <v>1002</v>
      </c>
      <c r="E2576" s="26">
        <v>41730</v>
      </c>
      <c r="T2576">
        <v>0.90625</v>
      </c>
    </row>
    <row r="2577" spans="1:20" x14ac:dyDescent="0.25">
      <c r="A2577" s="172"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2"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2"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2"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2"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2"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2"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2"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2"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2"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2"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2"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2"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2"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2" t="s">
        <v>12509</v>
      </c>
      <c r="B2591" t="s">
        <v>12510</v>
      </c>
      <c r="C2591" t="s">
        <v>202</v>
      </c>
      <c r="D2591" s="20" t="s">
        <v>1000</v>
      </c>
      <c r="E2591" s="26">
        <v>41760</v>
      </c>
      <c r="H2591" t="e">
        <v>#DIV/0!</v>
      </c>
      <c r="K2591" t="e">
        <v>#DIV/0!</v>
      </c>
      <c r="M2591" t="e">
        <v>#DIV/0!</v>
      </c>
      <c r="R2591" t="e">
        <v>#DIV/0!</v>
      </c>
      <c r="T2591">
        <v>0.8899999999999999</v>
      </c>
    </row>
    <row r="2592" spans="1:20" x14ac:dyDescent="0.25">
      <c r="A2592" s="172" t="s">
        <v>11046</v>
      </c>
      <c r="B2592" t="s">
        <v>11047</v>
      </c>
      <c r="C2592" t="s">
        <v>228</v>
      </c>
      <c r="D2592" s="20" t="s">
        <v>1000</v>
      </c>
      <c r="E2592" s="26">
        <v>41760</v>
      </c>
      <c r="H2592" t="e">
        <v>#DIV/0!</v>
      </c>
      <c r="K2592" t="e">
        <v>#DIV/0!</v>
      </c>
      <c r="M2592" t="e">
        <v>#DIV/0!</v>
      </c>
      <c r="R2592" t="e">
        <v>#DIV/0!</v>
      </c>
      <c r="T2592">
        <v>0.65416666666666656</v>
      </c>
    </row>
    <row r="2593" spans="1:20" x14ac:dyDescent="0.25">
      <c r="A2593" s="172" t="s">
        <v>10871</v>
      </c>
      <c r="B2593" t="s">
        <v>10872</v>
      </c>
      <c r="C2593" t="s">
        <v>227</v>
      </c>
      <c r="D2593" s="20" t="s">
        <v>1002</v>
      </c>
      <c r="E2593" s="26">
        <v>41760</v>
      </c>
      <c r="H2593" t="e">
        <v>#DIV/0!</v>
      </c>
      <c r="K2593" t="e">
        <v>#DIV/0!</v>
      </c>
      <c r="M2593" t="e">
        <v>#DIV/0!</v>
      </c>
      <c r="R2593" t="e">
        <v>#DIV/0!</v>
      </c>
      <c r="T2593">
        <v>0.91150442477876104</v>
      </c>
    </row>
    <row r="2594" spans="1:20" x14ac:dyDescent="0.25">
      <c r="A2594" s="172"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2"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2"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2" t="s">
        <v>10280</v>
      </c>
      <c r="B2597" t="s">
        <v>10281</v>
      </c>
      <c r="C2597" t="s">
        <v>206</v>
      </c>
      <c r="D2597" s="20" t="s">
        <v>1000</v>
      </c>
      <c r="E2597" s="26">
        <v>41760</v>
      </c>
      <c r="N2597">
        <v>0</v>
      </c>
    </row>
    <row r="2598" spans="1:20" x14ac:dyDescent="0.25">
      <c r="A2598" s="172" t="s">
        <v>9849</v>
      </c>
      <c r="B2598" t="s">
        <v>9850</v>
      </c>
      <c r="C2598" t="s">
        <v>223</v>
      </c>
      <c r="D2598" s="20" t="s">
        <v>1002</v>
      </c>
      <c r="E2598" s="26">
        <v>41760</v>
      </c>
      <c r="H2598" t="e">
        <v>#DIV/0!</v>
      </c>
      <c r="K2598" t="e">
        <v>#DIV/0!</v>
      </c>
      <c r="M2598" t="e">
        <v>#DIV/0!</v>
      </c>
      <c r="R2598" t="e">
        <v>#DIV/0!</v>
      </c>
    </row>
    <row r="2599" spans="1:20" x14ac:dyDescent="0.25">
      <c r="A2599" s="172" t="s">
        <v>9674</v>
      </c>
      <c r="B2599" t="s">
        <v>9675</v>
      </c>
      <c r="C2599" s="20" t="s">
        <v>224</v>
      </c>
      <c r="D2599" s="20" t="s">
        <v>1000</v>
      </c>
      <c r="E2599" s="26">
        <v>41760</v>
      </c>
      <c r="H2599" t="e">
        <v>#DIV/0!</v>
      </c>
      <c r="K2599" t="e">
        <v>#DIV/0!</v>
      </c>
      <c r="M2599" t="e">
        <v>#DIV/0!</v>
      </c>
      <c r="R2599" t="e">
        <v>#DIV/0!</v>
      </c>
    </row>
    <row r="2600" spans="1:20" x14ac:dyDescent="0.25">
      <c r="A2600" s="172"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2"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2" t="s">
        <v>9043</v>
      </c>
      <c r="B2602" t="s">
        <v>9044</v>
      </c>
      <c r="C2602" t="s">
        <v>894</v>
      </c>
      <c r="D2602" s="20" t="s">
        <v>1000</v>
      </c>
      <c r="E2602" s="26">
        <v>41760</v>
      </c>
      <c r="H2602" t="e">
        <v>#DIV/0!</v>
      </c>
      <c r="K2602" t="e">
        <v>#DIV/0!</v>
      </c>
      <c r="M2602" t="e">
        <v>#DIV/0!</v>
      </c>
      <c r="R2602" t="e">
        <v>#DIV/0!</v>
      </c>
      <c r="T2602">
        <v>1.2250000000000001</v>
      </c>
    </row>
    <row r="2603" spans="1:20" x14ac:dyDescent="0.25">
      <c r="A2603" s="172"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2"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2" t="s">
        <v>8444</v>
      </c>
      <c r="B2605" t="s">
        <v>8445</v>
      </c>
      <c r="C2605" t="s">
        <v>213</v>
      </c>
      <c r="D2605" s="20" t="s">
        <v>1000</v>
      </c>
      <c r="E2605" s="26">
        <v>41760</v>
      </c>
      <c r="H2605" t="e">
        <v>#DIV/0!</v>
      </c>
      <c r="K2605" t="e">
        <v>#DIV/0!</v>
      </c>
      <c r="M2605" t="e">
        <v>#DIV/0!</v>
      </c>
      <c r="R2605" t="e">
        <v>#DIV/0!</v>
      </c>
      <c r="T2605">
        <v>0.73109090909090912</v>
      </c>
    </row>
    <row r="2606" spans="1:20" x14ac:dyDescent="0.25">
      <c r="A2606" s="172"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2" t="s">
        <v>8204</v>
      </c>
      <c r="B2607" t="s">
        <v>8205</v>
      </c>
      <c r="C2607" t="s">
        <v>8154</v>
      </c>
      <c r="D2607" s="20" t="s">
        <v>1000</v>
      </c>
      <c r="E2607" s="26">
        <v>41760</v>
      </c>
      <c r="H2607" t="e">
        <v>#DIV/0!</v>
      </c>
      <c r="K2607" t="e">
        <v>#DIV/0!</v>
      </c>
      <c r="M2607" t="e">
        <v>#DIV/0!</v>
      </c>
      <c r="R2607" t="e">
        <v>#DIV/0!</v>
      </c>
      <c r="T2607">
        <v>0.83</v>
      </c>
    </row>
    <row r="2608" spans="1:20" x14ac:dyDescent="0.25">
      <c r="A2608" s="172" t="s">
        <v>7968</v>
      </c>
      <c r="B2608" t="s">
        <v>7969</v>
      </c>
      <c r="C2608" t="s">
        <v>225</v>
      </c>
      <c r="D2608" s="20" t="s">
        <v>1002</v>
      </c>
      <c r="E2608" s="26">
        <v>41760</v>
      </c>
      <c r="H2608" t="e">
        <v>#DIV/0!</v>
      </c>
      <c r="K2608" t="e">
        <v>#DIV/0!</v>
      </c>
      <c r="M2608" t="e">
        <v>#DIV/0!</v>
      </c>
      <c r="R2608" t="e">
        <v>#DIV/0!</v>
      </c>
      <c r="T2608">
        <v>0.95</v>
      </c>
    </row>
    <row r="2609" spans="1:20" x14ac:dyDescent="0.25">
      <c r="A2609" s="172" t="s">
        <v>7767</v>
      </c>
      <c r="B2609" t="s">
        <v>7768</v>
      </c>
      <c r="C2609" t="s">
        <v>226</v>
      </c>
      <c r="D2609" s="20" t="s">
        <v>1000</v>
      </c>
      <c r="E2609" s="26">
        <v>41760</v>
      </c>
      <c r="H2609" t="e">
        <v>#DIV/0!</v>
      </c>
      <c r="K2609" t="e">
        <v>#DIV/0!</v>
      </c>
      <c r="M2609" t="e">
        <v>#DIV/0!</v>
      </c>
      <c r="R2609" t="e">
        <v>#DIV/0!</v>
      </c>
      <c r="T2609">
        <v>0.875</v>
      </c>
    </row>
    <row r="2610" spans="1:20" x14ac:dyDescent="0.25">
      <c r="A2610" s="172"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2"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2" t="s">
        <v>7028</v>
      </c>
      <c r="B2612" t="s">
        <v>7029</v>
      </c>
      <c r="C2612" s="20" t="s">
        <v>232</v>
      </c>
      <c r="D2612" s="20" t="s">
        <v>1002</v>
      </c>
      <c r="E2612" s="26">
        <v>41760</v>
      </c>
      <c r="H2612" t="e">
        <v>#DIV/0!</v>
      </c>
      <c r="K2612" t="e">
        <v>#DIV/0!</v>
      </c>
      <c r="M2612" t="e">
        <v>#DIV/0!</v>
      </c>
      <c r="R2612" t="e">
        <v>#DIV/0!</v>
      </c>
      <c r="T2612">
        <v>0.53846153846153844</v>
      </c>
    </row>
    <row r="2613" spans="1:20" x14ac:dyDescent="0.25">
      <c r="A2613" s="172" t="s">
        <v>6837</v>
      </c>
      <c r="B2613" t="s">
        <v>6838</v>
      </c>
      <c r="C2613" s="20" t="s">
        <v>231</v>
      </c>
      <c r="D2613" s="20" t="s">
        <v>1000</v>
      </c>
      <c r="E2613" s="26">
        <v>41760</v>
      </c>
      <c r="H2613" t="e">
        <v>#DIV/0!</v>
      </c>
      <c r="K2613" t="e">
        <v>#DIV/0!</v>
      </c>
      <c r="M2613" t="e">
        <v>#DIV/0!</v>
      </c>
      <c r="R2613" t="e">
        <v>#DIV/0!</v>
      </c>
    </row>
    <row r="2614" spans="1:20" x14ac:dyDescent="0.25">
      <c r="A2614" s="172"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2"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2"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2"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2" t="s">
        <v>5888</v>
      </c>
      <c r="B2618" t="s">
        <v>5889</v>
      </c>
      <c r="C2618" t="s">
        <v>216</v>
      </c>
      <c r="D2618" s="20" t="s">
        <v>1000</v>
      </c>
      <c r="E2618" s="26">
        <v>41760</v>
      </c>
      <c r="H2618" t="e">
        <v>#DIV/0!</v>
      </c>
      <c r="K2618" t="e">
        <v>#DIV/0!</v>
      </c>
      <c r="M2618" t="e">
        <v>#DIV/0!</v>
      </c>
      <c r="R2618" t="e">
        <v>#DIV/0!</v>
      </c>
      <c r="T2618">
        <v>0.88636363636363635</v>
      </c>
    </row>
    <row r="2619" spans="1:20" x14ac:dyDescent="0.25">
      <c r="A2619" s="172"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2"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2"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2" t="s">
        <v>5020</v>
      </c>
      <c r="B2622" t="s">
        <v>5021</v>
      </c>
      <c r="C2622" t="s">
        <v>229</v>
      </c>
      <c r="D2622" s="20" t="s">
        <v>1000</v>
      </c>
      <c r="E2622" s="26">
        <v>41760</v>
      </c>
      <c r="H2622" t="e">
        <v>#DIV/0!</v>
      </c>
      <c r="K2622" t="e">
        <v>#DIV/0!</v>
      </c>
      <c r="M2622" t="e">
        <v>#DIV/0!</v>
      </c>
      <c r="R2622" t="e">
        <v>#DIV/0!</v>
      </c>
    </row>
    <row r="2623" spans="1:20" x14ac:dyDescent="0.25">
      <c r="A2623" s="172" t="s">
        <v>4845</v>
      </c>
      <c r="B2623" t="s">
        <v>4846</v>
      </c>
      <c r="C2623" t="s">
        <v>230</v>
      </c>
      <c r="D2623" s="20" t="s">
        <v>1002</v>
      </c>
      <c r="E2623" s="26">
        <v>41760</v>
      </c>
      <c r="H2623" t="e">
        <v>#DIV/0!</v>
      </c>
      <c r="K2623" t="e">
        <v>#DIV/0!</v>
      </c>
      <c r="M2623" t="e">
        <v>#DIV/0!</v>
      </c>
      <c r="R2623" t="e">
        <v>#DIV/0!</v>
      </c>
    </row>
    <row r="2624" spans="1:20" x14ac:dyDescent="0.25">
      <c r="A2624" s="172" t="s">
        <v>4670</v>
      </c>
      <c r="B2624" t="s">
        <v>4671</v>
      </c>
      <c r="C2624" t="s">
        <v>234</v>
      </c>
      <c r="D2624" s="20" t="s">
        <v>1002</v>
      </c>
      <c r="E2624" s="26">
        <v>41760</v>
      </c>
      <c r="H2624" t="e">
        <v>#DIV/0!</v>
      </c>
      <c r="K2624" t="e">
        <v>#DIV/0!</v>
      </c>
      <c r="M2624" t="e">
        <v>#DIV/0!</v>
      </c>
      <c r="R2624" t="e">
        <v>#DIV/0!</v>
      </c>
      <c r="T2624">
        <v>0.83</v>
      </c>
    </row>
    <row r="2625" spans="1:20" x14ac:dyDescent="0.25">
      <c r="A2625" s="172" t="s">
        <v>4495</v>
      </c>
      <c r="B2625" t="s">
        <v>4496</v>
      </c>
      <c r="C2625" t="s">
        <v>233</v>
      </c>
      <c r="D2625" s="20" t="s">
        <v>1000</v>
      </c>
      <c r="E2625" s="26">
        <v>41760</v>
      </c>
      <c r="H2625" t="e">
        <v>#DIV/0!</v>
      </c>
      <c r="K2625" t="e">
        <v>#DIV/0!</v>
      </c>
      <c r="M2625" t="e">
        <v>#DIV/0!</v>
      </c>
      <c r="R2625" t="e">
        <v>#DIV/0!</v>
      </c>
      <c r="T2625">
        <v>0.66018518518518521</v>
      </c>
    </row>
    <row r="2626" spans="1:20" x14ac:dyDescent="0.25">
      <c r="A2626" s="172"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2"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2"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2" t="s">
        <v>3905</v>
      </c>
      <c r="B2629" t="s">
        <v>3906</v>
      </c>
      <c r="C2629" t="s">
        <v>219</v>
      </c>
      <c r="D2629" s="20" t="s">
        <v>1000</v>
      </c>
      <c r="E2629" s="26">
        <v>41760</v>
      </c>
    </row>
    <row r="2630" spans="1:20" x14ac:dyDescent="0.25">
      <c r="A2630" s="172"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2"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2"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2"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2"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2"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2"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2"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2"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2"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2"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2"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2"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2" t="s">
        <v>15053</v>
      </c>
      <c r="B2643" t="s">
        <v>15054</v>
      </c>
      <c r="C2643" t="s">
        <v>202</v>
      </c>
      <c r="D2643" s="20" t="s">
        <v>1002</v>
      </c>
      <c r="E2643" s="26">
        <v>41760</v>
      </c>
      <c r="H2643" t="e">
        <v>#DIV/0!</v>
      </c>
      <c r="K2643" t="e">
        <v>#DIV/0!</v>
      </c>
      <c r="M2643" t="e">
        <v>#DIV/0!</v>
      </c>
      <c r="R2643" t="e">
        <v>#DIV/0!</v>
      </c>
    </row>
    <row r="2644" spans="1:20" x14ac:dyDescent="0.25">
      <c r="A2644" s="172" t="s">
        <v>15596</v>
      </c>
      <c r="B2644" t="s">
        <v>15597</v>
      </c>
      <c r="C2644" t="s">
        <v>228</v>
      </c>
      <c r="D2644" s="20" t="s">
        <v>1002</v>
      </c>
      <c r="E2644" s="26">
        <v>41760</v>
      </c>
      <c r="H2644" t="e">
        <v>#DIV/0!</v>
      </c>
      <c r="K2644" t="e">
        <v>#DIV/0!</v>
      </c>
      <c r="M2644" t="e">
        <v>#DIV/0!</v>
      </c>
      <c r="R2644" t="e">
        <v>#DIV/0!</v>
      </c>
    </row>
    <row r="2645" spans="1:20" x14ac:dyDescent="0.25">
      <c r="A2645" s="172" t="s">
        <v>15757</v>
      </c>
      <c r="B2645" t="s">
        <v>15758</v>
      </c>
      <c r="C2645" t="s">
        <v>227</v>
      </c>
      <c r="D2645" s="20" t="s">
        <v>1000</v>
      </c>
      <c r="E2645" s="26">
        <v>41760</v>
      </c>
      <c r="H2645" t="e">
        <v>#DIV/0!</v>
      </c>
      <c r="K2645" t="e">
        <v>#DIV/0!</v>
      </c>
      <c r="M2645" t="e">
        <v>#DIV/0!</v>
      </c>
      <c r="R2645" t="e">
        <v>#DIV/0!</v>
      </c>
      <c r="T2645">
        <v>0.37037037037037035</v>
      </c>
    </row>
    <row r="2646" spans="1:20" x14ac:dyDescent="0.25">
      <c r="A2646" s="172"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2"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2"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2" t="s">
        <v>16467</v>
      </c>
      <c r="B2649" t="s">
        <v>16468</v>
      </c>
      <c r="C2649" t="s">
        <v>206</v>
      </c>
      <c r="D2649" s="20" t="s">
        <v>1002</v>
      </c>
      <c r="E2649" s="26">
        <v>41760</v>
      </c>
      <c r="N2649">
        <v>0</v>
      </c>
      <c r="T2649">
        <v>0.8899999999999999</v>
      </c>
    </row>
    <row r="2650" spans="1:20" x14ac:dyDescent="0.25">
      <c r="A2650" s="172" t="s">
        <v>16608</v>
      </c>
      <c r="B2650" t="s">
        <v>16609</v>
      </c>
      <c r="C2650" t="s">
        <v>223</v>
      </c>
      <c r="D2650" s="20" t="s">
        <v>1000</v>
      </c>
      <c r="E2650" s="26">
        <v>41760</v>
      </c>
      <c r="H2650" t="e">
        <v>#DIV/0!</v>
      </c>
      <c r="K2650" t="e">
        <v>#DIV/0!</v>
      </c>
      <c r="M2650" t="e">
        <v>#DIV/0!</v>
      </c>
      <c r="R2650" t="e">
        <v>#DIV/0!</v>
      </c>
      <c r="T2650">
        <v>0.68149038461538458</v>
      </c>
    </row>
    <row r="2651" spans="1:20" x14ac:dyDescent="0.25">
      <c r="A2651" s="172" t="s">
        <v>16787</v>
      </c>
      <c r="B2651" t="s">
        <v>16788</v>
      </c>
      <c r="C2651" t="s">
        <v>224</v>
      </c>
      <c r="D2651" s="20" t="s">
        <v>1002</v>
      </c>
      <c r="E2651" s="26">
        <v>41760</v>
      </c>
      <c r="H2651" t="e">
        <v>#DIV/0!</v>
      </c>
      <c r="K2651" t="e">
        <v>#DIV/0!</v>
      </c>
      <c r="M2651" t="e">
        <v>#DIV/0!</v>
      </c>
      <c r="R2651" t="e">
        <v>#DIV/0!</v>
      </c>
      <c r="T2651">
        <v>0.89893403057119869</v>
      </c>
    </row>
    <row r="2652" spans="1:20" x14ac:dyDescent="0.25">
      <c r="A2652" s="172" t="s">
        <v>17224</v>
      </c>
      <c r="B2652" t="s">
        <v>17225</v>
      </c>
      <c r="C2652" t="s">
        <v>225</v>
      </c>
      <c r="D2652" s="20" t="s">
        <v>1000</v>
      </c>
      <c r="E2652" s="26">
        <v>41760</v>
      </c>
      <c r="H2652" t="e">
        <v>#DIV/0!</v>
      </c>
      <c r="K2652" t="e">
        <v>#DIV/0!</v>
      </c>
      <c r="M2652" t="e">
        <v>#DIV/0!</v>
      </c>
      <c r="R2652" t="e">
        <v>#DIV/0!</v>
      </c>
    </row>
    <row r="2653" spans="1:20" x14ac:dyDescent="0.25">
      <c r="A2653" s="172" t="s">
        <v>17431</v>
      </c>
      <c r="B2653" t="s">
        <v>17432</v>
      </c>
      <c r="C2653" t="s">
        <v>226</v>
      </c>
      <c r="D2653" s="20" t="s">
        <v>1002</v>
      </c>
      <c r="E2653" s="26">
        <v>41760</v>
      </c>
      <c r="H2653" t="e">
        <v>#DIV/0!</v>
      </c>
      <c r="K2653" t="e">
        <v>#DIV/0!</v>
      </c>
      <c r="M2653" t="e">
        <v>#DIV/0!</v>
      </c>
      <c r="R2653" t="e">
        <v>#DIV/0!</v>
      </c>
      <c r="T2653">
        <v>0.78581700399731358</v>
      </c>
    </row>
    <row r="2654" spans="1:20" x14ac:dyDescent="0.25">
      <c r="A2654" s="172" t="s">
        <v>17608</v>
      </c>
      <c r="B2654" t="s">
        <v>17609</v>
      </c>
      <c r="C2654" t="s">
        <v>232</v>
      </c>
      <c r="D2654" s="20" t="s">
        <v>1000</v>
      </c>
      <c r="E2654" s="26">
        <v>41760</v>
      </c>
      <c r="H2654" t="e">
        <v>#DIV/0!</v>
      </c>
      <c r="K2654" t="e">
        <v>#DIV/0!</v>
      </c>
      <c r="M2654" t="e">
        <v>#DIV/0!</v>
      </c>
      <c r="R2654" t="e">
        <v>#DIV/0!</v>
      </c>
    </row>
    <row r="2655" spans="1:20" x14ac:dyDescent="0.25">
      <c r="A2655" s="172" t="s">
        <v>17805</v>
      </c>
      <c r="B2655" t="s">
        <v>17806</v>
      </c>
      <c r="C2655" t="s">
        <v>231</v>
      </c>
      <c r="D2655" s="20" t="s">
        <v>1002</v>
      </c>
      <c r="E2655" s="26">
        <v>41760</v>
      </c>
      <c r="H2655" t="e">
        <v>#DIV/0!</v>
      </c>
      <c r="K2655" t="e">
        <v>#DIV/0!</v>
      </c>
      <c r="M2655" t="e">
        <v>#DIV/0!</v>
      </c>
      <c r="R2655" t="e">
        <v>#DIV/0!</v>
      </c>
    </row>
    <row r="2656" spans="1:20" x14ac:dyDescent="0.25">
      <c r="A2656" s="172"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2"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2"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2"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2" t="s">
        <v>18770</v>
      </c>
      <c r="B2660" t="s">
        <v>18771</v>
      </c>
      <c r="C2660" t="s">
        <v>216</v>
      </c>
      <c r="D2660" s="20" t="s">
        <v>1002</v>
      </c>
      <c r="E2660" s="26">
        <v>41760</v>
      </c>
      <c r="H2660" t="e">
        <v>#DIV/0!</v>
      </c>
      <c r="K2660" t="e">
        <v>#DIV/0!</v>
      </c>
      <c r="M2660" t="e">
        <v>#DIV/0!</v>
      </c>
      <c r="R2660" t="e">
        <v>#DIV/0!</v>
      </c>
      <c r="T2660">
        <v>1.0325</v>
      </c>
    </row>
    <row r="2661" spans="1:20" x14ac:dyDescent="0.25">
      <c r="A2661" s="172" t="s">
        <v>18947</v>
      </c>
      <c r="B2661" t="s">
        <v>18948</v>
      </c>
      <c r="C2661" s="20" t="s">
        <v>229</v>
      </c>
      <c r="D2661" s="20" t="s">
        <v>1002</v>
      </c>
      <c r="E2661" s="26">
        <v>41760</v>
      </c>
      <c r="H2661" t="e">
        <v>#DIV/0!</v>
      </c>
      <c r="K2661" t="e">
        <v>#DIV/0!</v>
      </c>
      <c r="M2661" t="e">
        <v>#DIV/0!</v>
      </c>
      <c r="R2661" t="e">
        <v>#DIV/0!</v>
      </c>
      <c r="T2661">
        <v>0.85</v>
      </c>
    </row>
    <row r="2662" spans="1:20" x14ac:dyDescent="0.25">
      <c r="A2662" s="172" t="s">
        <v>19124</v>
      </c>
      <c r="B2662" t="s">
        <v>19125</v>
      </c>
      <c r="C2662" t="s">
        <v>230</v>
      </c>
      <c r="D2662" s="20" t="s">
        <v>1000</v>
      </c>
      <c r="E2662" s="26">
        <v>41760</v>
      </c>
      <c r="H2662" t="e">
        <v>#DIV/0!</v>
      </c>
      <c r="K2662" t="e">
        <v>#DIV/0!</v>
      </c>
      <c r="M2662" t="e">
        <v>#DIV/0!</v>
      </c>
      <c r="R2662" t="e">
        <v>#DIV/0!</v>
      </c>
      <c r="T2662">
        <v>1.075</v>
      </c>
    </row>
    <row r="2663" spans="1:20" x14ac:dyDescent="0.25">
      <c r="A2663" s="172" t="s">
        <v>19303</v>
      </c>
      <c r="B2663" t="s">
        <v>19304</v>
      </c>
      <c r="C2663" t="s">
        <v>234</v>
      </c>
      <c r="D2663" s="20" t="s">
        <v>1000</v>
      </c>
      <c r="E2663" s="26">
        <v>41760</v>
      </c>
      <c r="H2663" t="e">
        <v>#DIV/0!</v>
      </c>
      <c r="K2663" t="e">
        <v>#DIV/0!</v>
      </c>
      <c r="M2663" t="e">
        <v>#DIV/0!</v>
      </c>
      <c r="R2663" t="e">
        <v>#DIV/0!</v>
      </c>
      <c r="T2663">
        <v>0.66644000000000003</v>
      </c>
    </row>
    <row r="2664" spans="1:20" x14ac:dyDescent="0.25">
      <c r="A2664" s="172" t="s">
        <v>19482</v>
      </c>
      <c r="B2664" t="s">
        <v>19483</v>
      </c>
      <c r="C2664" t="s">
        <v>233</v>
      </c>
      <c r="D2664" s="20" t="s">
        <v>1002</v>
      </c>
      <c r="E2664" s="26">
        <v>41760</v>
      </c>
      <c r="H2664" t="e">
        <v>#DIV/0!</v>
      </c>
      <c r="K2664" t="e">
        <v>#DIV/0!</v>
      </c>
      <c r="M2664" t="e">
        <v>#DIV/0!</v>
      </c>
      <c r="R2664" t="e">
        <v>#DIV/0!</v>
      </c>
      <c r="T2664">
        <v>0.82399999999999995</v>
      </c>
    </row>
    <row r="2665" spans="1:20" x14ac:dyDescent="0.25">
      <c r="A2665" s="172"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2"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2"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2" t="s">
        <v>20390</v>
      </c>
      <c r="B2668" t="s">
        <v>20391</v>
      </c>
      <c r="C2668" t="s">
        <v>211</v>
      </c>
      <c r="D2668" s="20" t="s">
        <v>1002</v>
      </c>
      <c r="E2668" s="26">
        <v>41760</v>
      </c>
      <c r="H2668" t="e">
        <v>#DIV/0!</v>
      </c>
      <c r="K2668" t="e">
        <v>#DIV/0!</v>
      </c>
      <c r="M2668" t="e">
        <v>#DIV/0!</v>
      </c>
      <c r="N2668">
        <v>0</v>
      </c>
      <c r="R2668" t="e">
        <v>#DIV/0!</v>
      </c>
    </row>
    <row r="2669" spans="1:20" x14ac:dyDescent="0.25">
      <c r="A2669" s="172"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2" t="s">
        <v>20746</v>
      </c>
      <c r="B2670" t="s">
        <v>20747</v>
      </c>
      <c r="C2670" s="20" t="s">
        <v>894</v>
      </c>
      <c r="D2670" s="20" t="s">
        <v>1002</v>
      </c>
      <c r="E2670" s="26">
        <v>41760</v>
      </c>
      <c r="H2670" t="e">
        <v>#DIV/0!</v>
      </c>
      <c r="K2670" t="e">
        <v>#DIV/0!</v>
      </c>
      <c r="M2670" t="e">
        <v>#DIV/0!</v>
      </c>
      <c r="R2670" t="e">
        <v>#DIV/0!</v>
      </c>
      <c r="T2670">
        <v>0.53846153846153844</v>
      </c>
    </row>
    <row r="2671" spans="1:20" x14ac:dyDescent="0.25">
      <c r="A2671" s="172"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2"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2" t="s">
        <v>21243</v>
      </c>
      <c r="B2673" t="s">
        <v>21244</v>
      </c>
      <c r="C2673" t="s">
        <v>213</v>
      </c>
      <c r="D2673" s="20" t="s">
        <v>1002</v>
      </c>
      <c r="E2673" s="26">
        <v>41760</v>
      </c>
      <c r="H2673" t="e">
        <v>#DIV/0!</v>
      </c>
      <c r="K2673" t="e">
        <v>#DIV/0!</v>
      </c>
      <c r="M2673" t="e">
        <v>#DIV/0!</v>
      </c>
      <c r="R2673" t="e">
        <v>#DIV/0!</v>
      </c>
    </row>
    <row r="2674" spans="1:20" x14ac:dyDescent="0.25">
      <c r="A2674" s="172" t="s">
        <v>21420</v>
      </c>
      <c r="B2674" t="s">
        <v>21421</v>
      </c>
      <c r="C2674" t="s">
        <v>8154</v>
      </c>
      <c r="D2674" s="20" t="s">
        <v>1002</v>
      </c>
      <c r="E2674" s="26">
        <v>41760</v>
      </c>
      <c r="H2674" t="e">
        <v>#DIV/0!</v>
      </c>
      <c r="K2674" t="e">
        <v>#DIV/0!</v>
      </c>
      <c r="M2674" t="e">
        <v>#DIV/0!</v>
      </c>
      <c r="R2674" t="e">
        <v>#DIV/0!</v>
      </c>
    </row>
    <row r="2675" spans="1:20" x14ac:dyDescent="0.25">
      <c r="A2675" s="172"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2"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2"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2"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2" t="s">
        <v>22115</v>
      </c>
      <c r="B2679" t="s">
        <v>22116</v>
      </c>
      <c r="C2679" t="s">
        <v>219</v>
      </c>
      <c r="D2679" s="20" t="s">
        <v>1002</v>
      </c>
      <c r="E2679" s="26">
        <v>41760</v>
      </c>
    </row>
    <row r="2680" spans="1:20" x14ac:dyDescent="0.25">
      <c r="A2680" s="172"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2"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2"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2"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2"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2"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2"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2"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2"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2"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2"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2"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2"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2"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2" t="s">
        <v>12511</v>
      </c>
      <c r="B2694" t="s">
        <v>12512</v>
      </c>
      <c r="C2694" s="20" t="s">
        <v>202</v>
      </c>
      <c r="D2694" s="20" t="s">
        <v>1000</v>
      </c>
      <c r="E2694" s="26">
        <v>41791</v>
      </c>
      <c r="H2694" t="e">
        <v>#DIV/0!</v>
      </c>
      <c r="K2694" t="e">
        <v>#DIV/0!</v>
      </c>
      <c r="M2694" t="e">
        <v>#DIV/0!</v>
      </c>
      <c r="R2694" t="e">
        <v>#DIV/0!</v>
      </c>
      <c r="T2694">
        <v>0.74521999999999999</v>
      </c>
    </row>
    <row r="2695" spans="1:20" x14ac:dyDescent="0.25">
      <c r="A2695" s="172" t="s">
        <v>11048</v>
      </c>
      <c r="B2695" t="s">
        <v>11049</v>
      </c>
      <c r="C2695" s="20" t="s">
        <v>228</v>
      </c>
      <c r="D2695" s="20" t="s">
        <v>1000</v>
      </c>
      <c r="E2695" s="26">
        <v>41791</v>
      </c>
      <c r="H2695" t="e">
        <v>#DIV/0!</v>
      </c>
      <c r="K2695" t="e">
        <v>#DIV/0!</v>
      </c>
      <c r="M2695" t="e">
        <v>#DIV/0!</v>
      </c>
      <c r="R2695" t="e">
        <v>#DIV/0!</v>
      </c>
      <c r="T2695">
        <v>0.53846153846153844</v>
      </c>
    </row>
    <row r="2696" spans="1:20" x14ac:dyDescent="0.25">
      <c r="A2696" s="172" t="s">
        <v>10873</v>
      </c>
      <c r="B2696" t="s">
        <v>10874</v>
      </c>
      <c r="C2696" t="s">
        <v>227</v>
      </c>
      <c r="D2696" s="20" t="s">
        <v>1002</v>
      </c>
      <c r="E2696" s="26">
        <v>41791</v>
      </c>
      <c r="H2696" t="e">
        <v>#DIV/0!</v>
      </c>
      <c r="K2696" t="e">
        <v>#DIV/0!</v>
      </c>
      <c r="M2696" t="e">
        <v>#DIV/0!</v>
      </c>
      <c r="R2696" t="e">
        <v>#DIV/0!</v>
      </c>
      <c r="T2696" t="e">
        <v>#DIV/0!</v>
      </c>
    </row>
    <row r="2697" spans="1:20" x14ac:dyDescent="0.25">
      <c r="A2697" s="172"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2"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2"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2"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2"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2"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2"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2"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2" t="s">
        <v>9045</v>
      </c>
      <c r="B2705" t="s">
        <v>9046</v>
      </c>
      <c r="C2705" t="s">
        <v>894</v>
      </c>
      <c r="D2705" s="20" t="s">
        <v>1000</v>
      </c>
      <c r="E2705" s="26">
        <v>41791</v>
      </c>
      <c r="H2705" t="e">
        <v>#DIV/0!</v>
      </c>
      <c r="K2705" t="e">
        <v>#DIV/0!</v>
      </c>
      <c r="M2705" t="e">
        <v>#DIV/0!</v>
      </c>
      <c r="R2705" t="e">
        <v>#DIV/0!</v>
      </c>
      <c r="T2705">
        <v>0.66644000000000003</v>
      </c>
    </row>
    <row r="2706" spans="1:20" x14ac:dyDescent="0.25">
      <c r="A2706" s="172"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2"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2" t="s">
        <v>8446</v>
      </c>
      <c r="B2708" t="s">
        <v>8447</v>
      </c>
      <c r="C2708" t="s">
        <v>213</v>
      </c>
      <c r="D2708" s="20" t="s">
        <v>1000</v>
      </c>
      <c r="E2708" s="26">
        <v>41791</v>
      </c>
      <c r="H2708" t="e">
        <v>#DIV/0!</v>
      </c>
      <c r="K2708" t="e">
        <v>#DIV/0!</v>
      </c>
      <c r="M2708" t="e">
        <v>#DIV/0!</v>
      </c>
      <c r="R2708" t="e">
        <v>#DIV/0!</v>
      </c>
      <c r="T2708">
        <v>0.62393162393162394</v>
      </c>
    </row>
    <row r="2709" spans="1:20" x14ac:dyDescent="0.25">
      <c r="A2709" s="172"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2" t="s">
        <v>8206</v>
      </c>
      <c r="B2710" t="s">
        <v>8207</v>
      </c>
      <c r="C2710" t="s">
        <v>8154</v>
      </c>
      <c r="D2710" s="20" t="s">
        <v>1000</v>
      </c>
      <c r="E2710" s="26">
        <v>41791</v>
      </c>
      <c r="H2710" t="e">
        <v>#DIV/0!</v>
      </c>
      <c r="K2710" t="e">
        <v>#DIV/0!</v>
      </c>
      <c r="M2710" t="e">
        <v>#DIV/0!</v>
      </c>
      <c r="R2710" t="e">
        <v>#DIV/0!</v>
      </c>
    </row>
    <row r="2711" spans="1:20" x14ac:dyDescent="0.25">
      <c r="A2711" s="172"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2"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2"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2"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2" t="s">
        <v>7030</v>
      </c>
      <c r="B2715" t="s">
        <v>7031</v>
      </c>
      <c r="C2715" s="20" t="s">
        <v>232</v>
      </c>
      <c r="D2715" s="20" t="s">
        <v>1002</v>
      </c>
      <c r="E2715" s="26">
        <v>41791</v>
      </c>
      <c r="H2715" t="e">
        <v>#DIV/0!</v>
      </c>
      <c r="K2715" t="e">
        <v>#DIV/0!</v>
      </c>
      <c r="M2715" t="e">
        <v>#DIV/0!</v>
      </c>
      <c r="R2715" t="e">
        <v>#DIV/0!</v>
      </c>
    </row>
    <row r="2716" spans="1:20" x14ac:dyDescent="0.25">
      <c r="A2716" s="172" t="s">
        <v>6839</v>
      </c>
      <c r="B2716" t="s">
        <v>6840</v>
      </c>
      <c r="C2716" t="s">
        <v>231</v>
      </c>
      <c r="D2716" s="20" t="s">
        <v>1000</v>
      </c>
      <c r="E2716" s="26">
        <v>41791</v>
      </c>
      <c r="H2716" t="e">
        <v>#DIV/0!</v>
      </c>
      <c r="K2716" t="e">
        <v>#DIV/0!</v>
      </c>
      <c r="M2716" t="e">
        <v>#DIV/0!</v>
      </c>
      <c r="R2716" t="e">
        <v>#DIV/0!</v>
      </c>
      <c r="T2716">
        <v>0.5</v>
      </c>
    </row>
    <row r="2717" spans="1:20" x14ac:dyDescent="0.25">
      <c r="A2717" s="172"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2"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2"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2"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2"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2"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2"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2"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2" t="s">
        <v>5022</v>
      </c>
      <c r="B2725" t="s">
        <v>5023</v>
      </c>
      <c r="C2725" t="s">
        <v>229</v>
      </c>
      <c r="D2725" s="20" t="s">
        <v>1000</v>
      </c>
      <c r="E2725" s="26">
        <v>41791</v>
      </c>
      <c r="H2725" t="e">
        <v>#DIV/0!</v>
      </c>
      <c r="K2725" t="e">
        <v>#DIV/0!</v>
      </c>
      <c r="M2725" t="e">
        <v>#DIV/0!</v>
      </c>
      <c r="R2725" t="e">
        <v>#DIV/0!</v>
      </c>
      <c r="T2725">
        <v>0.625</v>
      </c>
    </row>
    <row r="2726" spans="1:20" x14ac:dyDescent="0.25">
      <c r="A2726" s="172" t="s">
        <v>4847</v>
      </c>
      <c r="B2726" t="s">
        <v>4848</v>
      </c>
      <c r="C2726" t="s">
        <v>230</v>
      </c>
      <c r="D2726" s="20" t="s">
        <v>1002</v>
      </c>
      <c r="E2726" s="26">
        <v>41791</v>
      </c>
      <c r="H2726" t="e">
        <v>#DIV/0!</v>
      </c>
      <c r="K2726" t="e">
        <v>#DIV/0!</v>
      </c>
      <c r="M2726" t="e">
        <v>#DIV/0!</v>
      </c>
      <c r="R2726" t="e">
        <v>#DIV/0!</v>
      </c>
    </row>
    <row r="2727" spans="1:20" x14ac:dyDescent="0.25">
      <c r="A2727" s="172" t="s">
        <v>4672</v>
      </c>
      <c r="B2727" t="s">
        <v>4673</v>
      </c>
      <c r="C2727" t="s">
        <v>234</v>
      </c>
      <c r="D2727" s="20" t="s">
        <v>1002</v>
      </c>
      <c r="E2727" s="26">
        <v>41791</v>
      </c>
      <c r="H2727" t="e">
        <v>#DIV/0!</v>
      </c>
      <c r="K2727" t="e">
        <v>#DIV/0!</v>
      </c>
      <c r="M2727" t="e">
        <v>#DIV/0!</v>
      </c>
      <c r="R2727" t="e">
        <v>#DIV/0!</v>
      </c>
      <c r="T2727">
        <v>0.23529411764705882</v>
      </c>
    </row>
    <row r="2728" spans="1:20" x14ac:dyDescent="0.25">
      <c r="A2728" s="172" t="s">
        <v>4497</v>
      </c>
      <c r="B2728" t="s">
        <v>4498</v>
      </c>
      <c r="C2728" s="20" t="s">
        <v>233</v>
      </c>
      <c r="D2728" s="20" t="s">
        <v>1000</v>
      </c>
      <c r="E2728" s="26">
        <v>41791</v>
      </c>
      <c r="H2728" t="e">
        <v>#DIV/0!</v>
      </c>
      <c r="K2728" t="e">
        <v>#DIV/0!</v>
      </c>
      <c r="M2728" t="e">
        <v>#DIV/0!</v>
      </c>
      <c r="R2728" t="e">
        <v>#DIV/0!</v>
      </c>
      <c r="T2728">
        <v>0.53846153846153844</v>
      </c>
    </row>
    <row r="2729" spans="1:20" x14ac:dyDescent="0.25">
      <c r="A2729" s="172"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2" t="s">
        <v>4257</v>
      </c>
      <c r="B2730" t="s">
        <v>4258</v>
      </c>
      <c r="C2730" t="s">
        <v>895</v>
      </c>
      <c r="D2730" s="20" t="s">
        <v>1000</v>
      </c>
      <c r="E2730" s="26">
        <v>41791</v>
      </c>
      <c r="H2730" t="e">
        <v>#DIV/0!</v>
      </c>
      <c r="K2730" t="e">
        <v>#DIV/0!</v>
      </c>
      <c r="M2730" t="e">
        <v>#DIV/0!</v>
      </c>
      <c r="R2730" t="e">
        <v>#DIV/0!</v>
      </c>
      <c r="T2730">
        <v>0.91666666666666663</v>
      </c>
    </row>
    <row r="2731" spans="1:20" x14ac:dyDescent="0.25">
      <c r="A2731" s="172"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2" t="s">
        <v>3907</v>
      </c>
      <c r="B2732" t="s">
        <v>3908</v>
      </c>
      <c r="C2732" t="s">
        <v>219</v>
      </c>
      <c r="D2732" s="20" t="s">
        <v>1000</v>
      </c>
      <c r="E2732" s="26">
        <v>41791</v>
      </c>
    </row>
    <row r="2733" spans="1:20" x14ac:dyDescent="0.25">
      <c r="A2733" s="172"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2"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2"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2"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2"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2"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2"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2"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2"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2"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2"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2"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2"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2" t="s">
        <v>15055</v>
      </c>
      <c r="B2746" t="s">
        <v>15056</v>
      </c>
      <c r="C2746" t="s">
        <v>202</v>
      </c>
      <c r="D2746" s="20" t="s">
        <v>1002</v>
      </c>
      <c r="E2746" s="26">
        <v>41791</v>
      </c>
      <c r="H2746" t="e">
        <v>#DIV/0!</v>
      </c>
      <c r="K2746" t="e">
        <v>#DIV/0!</v>
      </c>
      <c r="M2746" t="e">
        <v>#DIV/0!</v>
      </c>
      <c r="R2746" t="e">
        <v>#DIV/0!</v>
      </c>
      <c r="T2746">
        <v>0.56764705882352939</v>
      </c>
    </row>
    <row r="2747" spans="1:20" x14ac:dyDescent="0.25">
      <c r="A2747" s="172" t="s">
        <v>15598</v>
      </c>
      <c r="B2747" t="s">
        <v>15599</v>
      </c>
      <c r="C2747" t="s">
        <v>228</v>
      </c>
      <c r="D2747" s="20" t="s">
        <v>1002</v>
      </c>
      <c r="E2747" s="26">
        <v>41791</v>
      </c>
      <c r="H2747" t="e">
        <v>#DIV/0!</v>
      </c>
      <c r="K2747" t="e">
        <v>#DIV/0!</v>
      </c>
      <c r="M2747" t="e">
        <v>#DIV/0!</v>
      </c>
      <c r="R2747" t="e">
        <v>#DIV/0!</v>
      </c>
      <c r="T2747" t="e">
        <v>#DIV/0!</v>
      </c>
    </row>
    <row r="2748" spans="1:20" x14ac:dyDescent="0.25">
      <c r="A2748" s="172" t="s">
        <v>15759</v>
      </c>
      <c r="B2748" t="s">
        <v>15760</v>
      </c>
      <c r="C2748" t="s">
        <v>227</v>
      </c>
      <c r="D2748" s="20" t="s">
        <v>1000</v>
      </c>
      <c r="E2748" s="26">
        <v>41791</v>
      </c>
      <c r="H2748" t="e">
        <v>#DIV/0!</v>
      </c>
      <c r="K2748" t="e">
        <v>#DIV/0!</v>
      </c>
      <c r="M2748" t="e">
        <v>#DIV/0!</v>
      </c>
      <c r="R2748" t="e">
        <v>#DIV/0!</v>
      </c>
      <c r="T2748" t="e">
        <v>#DIV/0!</v>
      </c>
    </row>
    <row r="2749" spans="1:20" x14ac:dyDescent="0.25">
      <c r="A2749" s="172"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2"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2"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2"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2"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2"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2"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2"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2" t="s">
        <v>17610</v>
      </c>
      <c r="B2757" t="s">
        <v>17611</v>
      </c>
      <c r="C2757" t="s">
        <v>232</v>
      </c>
      <c r="D2757" s="20" t="s">
        <v>1000</v>
      </c>
      <c r="E2757" s="26">
        <v>41791</v>
      </c>
      <c r="H2757" t="e">
        <v>#DIV/0!</v>
      </c>
      <c r="K2757" t="e">
        <v>#DIV/0!</v>
      </c>
      <c r="M2757" t="e">
        <v>#DIV/0!</v>
      </c>
      <c r="R2757" t="e">
        <v>#DIV/0!</v>
      </c>
      <c r="T2757" t="e">
        <v>#DIV/0!</v>
      </c>
    </row>
    <row r="2758" spans="1:20" x14ac:dyDescent="0.25">
      <c r="A2758" s="172" t="s">
        <v>17807</v>
      </c>
      <c r="B2758" t="s">
        <v>17808</v>
      </c>
      <c r="C2758" t="s">
        <v>231</v>
      </c>
      <c r="D2758" s="20" t="s">
        <v>1002</v>
      </c>
      <c r="E2758" s="26">
        <v>41791</v>
      </c>
      <c r="H2758" t="e">
        <v>#DIV/0!</v>
      </c>
      <c r="K2758" t="e">
        <v>#DIV/0!</v>
      </c>
      <c r="M2758" t="e">
        <v>#DIV/0!</v>
      </c>
      <c r="R2758" t="e">
        <v>#DIV/0!</v>
      </c>
      <c r="T2758" t="e">
        <v>#DIV/0!</v>
      </c>
    </row>
    <row r="2759" spans="1:20" x14ac:dyDescent="0.25">
      <c r="A2759" s="172"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2"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2"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2"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2"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2" t="s">
        <v>18949</v>
      </c>
      <c r="B2764" t="s">
        <v>18950</v>
      </c>
      <c r="C2764" t="s">
        <v>229</v>
      </c>
      <c r="D2764" s="20" t="s">
        <v>1002</v>
      </c>
      <c r="E2764" s="26">
        <v>41791</v>
      </c>
      <c r="H2764" t="e">
        <v>#DIV/0!</v>
      </c>
      <c r="K2764" t="e">
        <v>#DIV/0!</v>
      </c>
      <c r="M2764" t="e">
        <v>#DIV/0!</v>
      </c>
      <c r="R2764" t="e">
        <v>#DIV/0!</v>
      </c>
      <c r="T2764">
        <v>0.84799999999999998</v>
      </c>
    </row>
    <row r="2765" spans="1:20" x14ac:dyDescent="0.25">
      <c r="A2765" s="172" t="s">
        <v>19126</v>
      </c>
      <c r="B2765" t="s">
        <v>19127</v>
      </c>
      <c r="C2765" t="s">
        <v>230</v>
      </c>
      <c r="D2765" s="20" t="s">
        <v>1000</v>
      </c>
      <c r="E2765" s="26">
        <v>41791</v>
      </c>
      <c r="H2765" t="e">
        <v>#DIV/0!</v>
      </c>
      <c r="K2765" t="e">
        <v>#DIV/0!</v>
      </c>
      <c r="M2765" t="e">
        <v>#DIV/0!</v>
      </c>
      <c r="R2765" t="e">
        <v>#DIV/0!</v>
      </c>
      <c r="T2765">
        <v>0.8899999999999999</v>
      </c>
    </row>
    <row r="2766" spans="1:20" x14ac:dyDescent="0.25">
      <c r="A2766" s="172" t="s">
        <v>19305</v>
      </c>
      <c r="B2766" t="s">
        <v>19306</v>
      </c>
      <c r="C2766" t="s">
        <v>234</v>
      </c>
      <c r="D2766" s="20" t="s">
        <v>1000</v>
      </c>
      <c r="E2766" s="26">
        <v>41791</v>
      </c>
      <c r="H2766" t="e">
        <v>#DIV/0!</v>
      </c>
      <c r="K2766" t="e">
        <v>#DIV/0!</v>
      </c>
      <c r="M2766" t="e">
        <v>#DIV/0!</v>
      </c>
      <c r="R2766" t="e">
        <v>#DIV/0!</v>
      </c>
      <c r="T2766">
        <v>0.46625188536953238</v>
      </c>
    </row>
    <row r="2767" spans="1:20" x14ac:dyDescent="0.25">
      <c r="A2767" s="172" t="s">
        <v>19484</v>
      </c>
      <c r="B2767" t="s">
        <v>19485</v>
      </c>
      <c r="C2767" t="s">
        <v>233</v>
      </c>
      <c r="D2767" s="20" t="s">
        <v>1002</v>
      </c>
      <c r="E2767" s="26">
        <v>41791</v>
      </c>
      <c r="H2767" t="e">
        <v>#DIV/0!</v>
      </c>
      <c r="K2767" t="e">
        <v>#DIV/0!</v>
      </c>
      <c r="M2767" t="e">
        <v>#DIV/0!</v>
      </c>
      <c r="R2767" t="e">
        <v>#DIV/0!</v>
      </c>
      <c r="T2767">
        <v>0.94404761904761902</v>
      </c>
    </row>
    <row r="2768" spans="1:20" x14ac:dyDescent="0.25">
      <c r="A2768" s="172"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2"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2"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2" t="s">
        <v>20392</v>
      </c>
      <c r="B2771" t="s">
        <v>20393</v>
      </c>
      <c r="C2771" t="s">
        <v>211</v>
      </c>
      <c r="D2771" s="20" t="s">
        <v>1002</v>
      </c>
      <c r="E2771" s="26">
        <v>41791</v>
      </c>
      <c r="H2771" t="e">
        <v>#DIV/0!</v>
      </c>
      <c r="K2771" t="e">
        <v>#DIV/0!</v>
      </c>
      <c r="M2771" t="e">
        <v>#DIV/0!</v>
      </c>
      <c r="N2771">
        <v>0</v>
      </c>
      <c r="R2771" t="e">
        <v>#DIV/0!</v>
      </c>
    </row>
    <row r="2772" spans="1:20" x14ac:dyDescent="0.25">
      <c r="A2772" s="172"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2" t="s">
        <v>20748</v>
      </c>
      <c r="B2773" t="s">
        <v>20749</v>
      </c>
      <c r="C2773" s="20" t="s">
        <v>894</v>
      </c>
      <c r="D2773" s="20" t="s">
        <v>1002</v>
      </c>
      <c r="E2773" s="26">
        <v>41791</v>
      </c>
      <c r="H2773" t="e">
        <v>#DIV/0!</v>
      </c>
      <c r="K2773" t="e">
        <v>#DIV/0!</v>
      </c>
      <c r="M2773" t="e">
        <v>#DIV/0!</v>
      </c>
      <c r="R2773" t="e">
        <v>#DIV/0!</v>
      </c>
    </row>
    <row r="2774" spans="1:20" x14ac:dyDescent="0.25">
      <c r="A2774" s="172"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2"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2" t="s">
        <v>21245</v>
      </c>
      <c r="B2776" t="s">
        <v>21246</v>
      </c>
      <c r="C2776" t="s">
        <v>213</v>
      </c>
      <c r="D2776" s="20" t="s">
        <v>1002</v>
      </c>
      <c r="E2776" s="26">
        <v>41791</v>
      </c>
      <c r="H2776" t="e">
        <v>#DIV/0!</v>
      </c>
      <c r="K2776" t="e">
        <v>#DIV/0!</v>
      </c>
      <c r="M2776" t="e">
        <v>#DIV/0!</v>
      </c>
      <c r="R2776" t="e">
        <v>#DIV/0!</v>
      </c>
      <c r="T2776">
        <v>1.075</v>
      </c>
    </row>
    <row r="2777" spans="1:20" x14ac:dyDescent="0.25">
      <c r="A2777" s="172" t="s">
        <v>21422</v>
      </c>
      <c r="B2777" t="s">
        <v>21423</v>
      </c>
      <c r="C2777" s="20" t="s">
        <v>8154</v>
      </c>
      <c r="D2777" s="20" t="s">
        <v>1002</v>
      </c>
      <c r="E2777" s="26">
        <v>41791</v>
      </c>
      <c r="H2777" t="e">
        <v>#DIV/0!</v>
      </c>
      <c r="K2777" t="e">
        <v>#DIV/0!</v>
      </c>
      <c r="M2777" t="e">
        <v>#DIV/0!</v>
      </c>
      <c r="R2777" t="e">
        <v>#DIV/0!</v>
      </c>
      <c r="T2777">
        <v>0.875</v>
      </c>
    </row>
    <row r="2778" spans="1:20" x14ac:dyDescent="0.25">
      <c r="A2778" s="172"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2"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2" t="s">
        <v>21875</v>
      </c>
      <c r="B2780" t="s">
        <v>21876</v>
      </c>
      <c r="C2780" t="s">
        <v>895</v>
      </c>
      <c r="D2780" s="20" t="s">
        <v>1002</v>
      </c>
      <c r="E2780" s="26">
        <v>41791</v>
      </c>
      <c r="H2780" t="e">
        <v>#DIV/0!</v>
      </c>
      <c r="K2780" t="e">
        <v>#DIV/0!</v>
      </c>
      <c r="M2780" t="e">
        <v>#DIV/0!</v>
      </c>
      <c r="R2780" t="e">
        <v>#DIV/0!</v>
      </c>
      <c r="T2780">
        <v>0.85699999999999998</v>
      </c>
    </row>
    <row r="2781" spans="1:20" x14ac:dyDescent="0.25">
      <c r="A2781" s="172"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2" t="s">
        <v>22117</v>
      </c>
      <c r="B2782" t="s">
        <v>22118</v>
      </c>
      <c r="C2782" t="s">
        <v>219</v>
      </c>
      <c r="D2782" s="20" t="s">
        <v>1002</v>
      </c>
      <c r="E2782" s="26">
        <v>41791</v>
      </c>
      <c r="T2782">
        <v>0.95</v>
      </c>
    </row>
    <row r="2783" spans="1:20" x14ac:dyDescent="0.25">
      <c r="A2783" s="172"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2"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2"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2"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2"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2"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2"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2"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2"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2"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2"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2"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2"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2"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2"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2" t="s">
        <v>11050</v>
      </c>
      <c r="B2798" t="s">
        <v>11051</v>
      </c>
      <c r="C2798" t="s">
        <v>228</v>
      </c>
      <c r="D2798" s="20" t="s">
        <v>1000</v>
      </c>
      <c r="E2798" s="26">
        <v>41821</v>
      </c>
      <c r="H2798" t="e">
        <v>#DIV/0!</v>
      </c>
      <c r="K2798" t="e">
        <v>#DIV/0!</v>
      </c>
      <c r="M2798" t="e">
        <v>#DIV/0!</v>
      </c>
      <c r="R2798" t="e">
        <v>#DIV/0!</v>
      </c>
      <c r="T2798">
        <v>0.83</v>
      </c>
    </row>
    <row r="2799" spans="1:20" x14ac:dyDescent="0.25">
      <c r="A2799" s="172" t="s">
        <v>10875</v>
      </c>
      <c r="B2799" t="s">
        <v>10876</v>
      </c>
      <c r="C2799" t="s">
        <v>227</v>
      </c>
      <c r="D2799" s="20" t="s">
        <v>1002</v>
      </c>
      <c r="E2799" s="26">
        <v>41821</v>
      </c>
      <c r="H2799" t="e">
        <v>#DIV/0!</v>
      </c>
      <c r="K2799" t="e">
        <v>#DIV/0!</v>
      </c>
      <c r="M2799" t="e">
        <v>#DIV/0!</v>
      </c>
      <c r="R2799" t="e">
        <v>#DIV/0!</v>
      </c>
      <c r="T2799">
        <v>0.75</v>
      </c>
    </row>
    <row r="2800" spans="1:20" x14ac:dyDescent="0.25">
      <c r="A2800" s="172"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2"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2"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2"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2"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2"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2" t="s">
        <v>9287</v>
      </c>
      <c r="B2806" t="s">
        <v>9288</v>
      </c>
      <c r="C2806" t="s">
        <v>211</v>
      </c>
      <c r="D2806" s="20" t="s">
        <v>1000</v>
      </c>
      <c r="E2806" s="26">
        <v>41821</v>
      </c>
      <c r="H2806" t="e">
        <v>#DIV/0!</v>
      </c>
      <c r="K2806" t="e">
        <v>#DIV/0!</v>
      </c>
      <c r="M2806" t="e">
        <v>#DIV/0!</v>
      </c>
      <c r="N2806">
        <v>0</v>
      </c>
      <c r="R2806" t="e">
        <v>#DIV/0!</v>
      </c>
      <c r="T2806" t="e">
        <v>#DIV/0!</v>
      </c>
    </row>
    <row r="2807" spans="1:20" x14ac:dyDescent="0.25">
      <c r="A2807" s="172"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2" t="s">
        <v>9047</v>
      </c>
      <c r="B2808" t="s">
        <v>9048</v>
      </c>
      <c r="C2808" t="s">
        <v>894</v>
      </c>
      <c r="D2808" s="20" t="s">
        <v>1000</v>
      </c>
      <c r="E2808" s="26">
        <v>41821</v>
      </c>
      <c r="H2808" t="e">
        <v>#DIV/0!</v>
      </c>
      <c r="K2808" t="e">
        <v>#DIV/0!</v>
      </c>
      <c r="M2808" t="e">
        <v>#DIV/0!</v>
      </c>
      <c r="R2808" t="e">
        <v>#DIV/0!</v>
      </c>
      <c r="T2808">
        <v>1.0375000000000001</v>
      </c>
    </row>
    <row r="2809" spans="1:20" x14ac:dyDescent="0.25">
      <c r="A2809" s="172"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2"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2" t="s">
        <v>8448</v>
      </c>
      <c r="B2811" t="s">
        <v>8449</v>
      </c>
      <c r="C2811" s="20" t="s">
        <v>213</v>
      </c>
      <c r="D2811" s="20" t="s">
        <v>1000</v>
      </c>
      <c r="E2811" s="26">
        <v>41821</v>
      </c>
      <c r="H2811" t="e">
        <v>#DIV/0!</v>
      </c>
      <c r="K2811" t="e">
        <v>#DIV/0!</v>
      </c>
      <c r="M2811" t="e">
        <v>#DIV/0!</v>
      </c>
      <c r="R2811" t="e">
        <v>#DIV/0!</v>
      </c>
      <c r="T2811">
        <v>0.76190476190476186</v>
      </c>
    </row>
    <row r="2812" spans="1:20" x14ac:dyDescent="0.25">
      <c r="A2812" s="172"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2" t="s">
        <v>8208</v>
      </c>
      <c r="B2813" t="s">
        <v>8209</v>
      </c>
      <c r="C2813" t="s">
        <v>8154</v>
      </c>
      <c r="D2813" s="20" t="s">
        <v>1000</v>
      </c>
      <c r="E2813" s="26">
        <v>41821</v>
      </c>
      <c r="H2813" t="e">
        <v>#DIV/0!</v>
      </c>
      <c r="K2813" t="e">
        <v>#DIV/0!</v>
      </c>
      <c r="M2813" t="e">
        <v>#DIV/0!</v>
      </c>
      <c r="R2813" t="e">
        <v>#DIV/0!</v>
      </c>
      <c r="T2813" t="e">
        <v>#DIV/0!</v>
      </c>
    </row>
    <row r="2814" spans="1:20" x14ac:dyDescent="0.25">
      <c r="A2814" s="172"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2"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2"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2"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2" t="s">
        <v>7032</v>
      </c>
      <c r="B2818" t="s">
        <v>7033</v>
      </c>
      <c r="C2818" t="s">
        <v>232</v>
      </c>
      <c r="D2818" s="20" t="s">
        <v>1002</v>
      </c>
      <c r="E2818" s="26">
        <v>41821</v>
      </c>
      <c r="H2818" t="e">
        <v>#DIV/0!</v>
      </c>
      <c r="K2818" t="e">
        <v>#DIV/0!</v>
      </c>
      <c r="M2818" t="e">
        <v>#DIV/0!</v>
      </c>
      <c r="R2818" t="e">
        <v>#DIV/0!</v>
      </c>
    </row>
    <row r="2819" spans="1:20" x14ac:dyDescent="0.25">
      <c r="A2819" s="172" t="s">
        <v>6841</v>
      </c>
      <c r="B2819" t="s">
        <v>6842</v>
      </c>
      <c r="C2819" t="s">
        <v>231</v>
      </c>
      <c r="D2819" s="20" t="s">
        <v>1000</v>
      </c>
      <c r="E2819" s="26">
        <v>41821</v>
      </c>
      <c r="H2819" t="e">
        <v>#DIV/0!</v>
      </c>
      <c r="K2819" t="e">
        <v>#DIV/0!</v>
      </c>
      <c r="M2819" t="e">
        <v>#DIV/0!</v>
      </c>
      <c r="R2819" t="e">
        <v>#DIV/0!</v>
      </c>
      <c r="T2819">
        <v>0.77500000000000002</v>
      </c>
    </row>
    <row r="2820" spans="1:20" x14ac:dyDescent="0.25">
      <c r="A2820" s="172"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2"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2"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2"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2"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2"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2"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2"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2" t="s">
        <v>5024</v>
      </c>
      <c r="B2828" t="s">
        <v>5025</v>
      </c>
      <c r="C2828" t="s">
        <v>229</v>
      </c>
      <c r="D2828" s="20" t="s">
        <v>1000</v>
      </c>
      <c r="E2828" s="26">
        <v>41821</v>
      </c>
      <c r="H2828" t="e">
        <v>#DIV/0!</v>
      </c>
      <c r="K2828" t="e">
        <v>#DIV/0!</v>
      </c>
      <c r="M2828" t="e">
        <v>#DIV/0!</v>
      </c>
      <c r="R2828" t="e">
        <v>#DIV/0!</v>
      </c>
    </row>
    <row r="2829" spans="1:20" x14ac:dyDescent="0.25">
      <c r="A2829" s="172" t="s">
        <v>4849</v>
      </c>
      <c r="B2829" t="s">
        <v>4850</v>
      </c>
      <c r="C2829" t="s">
        <v>230</v>
      </c>
      <c r="D2829" s="20" t="s">
        <v>1002</v>
      </c>
      <c r="E2829" s="26">
        <v>41821</v>
      </c>
      <c r="H2829" t="e">
        <v>#DIV/0!</v>
      </c>
      <c r="K2829" t="e">
        <v>#DIV/0!</v>
      </c>
      <c r="M2829" t="e">
        <v>#DIV/0!</v>
      </c>
      <c r="R2829" t="e">
        <v>#DIV/0!</v>
      </c>
    </row>
    <row r="2830" spans="1:20" x14ac:dyDescent="0.25">
      <c r="A2830" s="172" t="s">
        <v>4674</v>
      </c>
      <c r="B2830" t="s">
        <v>4675</v>
      </c>
      <c r="C2830" t="s">
        <v>234</v>
      </c>
      <c r="D2830" s="20" t="s">
        <v>1002</v>
      </c>
      <c r="E2830" s="26">
        <v>41821</v>
      </c>
      <c r="H2830" t="e">
        <v>#DIV/0!</v>
      </c>
      <c r="K2830" t="e">
        <v>#DIV/0!</v>
      </c>
      <c r="M2830" t="e">
        <v>#DIV/0!</v>
      </c>
      <c r="R2830" t="e">
        <v>#DIV/0!</v>
      </c>
    </row>
    <row r="2831" spans="1:20" x14ac:dyDescent="0.25">
      <c r="A2831" s="172" t="s">
        <v>4499</v>
      </c>
      <c r="B2831" t="s">
        <v>4500</v>
      </c>
      <c r="C2831" s="20" t="s">
        <v>233</v>
      </c>
      <c r="D2831" s="20" t="s">
        <v>1000</v>
      </c>
      <c r="E2831" s="26">
        <v>41821</v>
      </c>
      <c r="H2831" t="e">
        <v>#DIV/0!</v>
      </c>
      <c r="K2831" t="e">
        <v>#DIV/0!</v>
      </c>
      <c r="M2831" t="e">
        <v>#DIV/0!</v>
      </c>
      <c r="R2831" t="e">
        <v>#DIV/0!</v>
      </c>
    </row>
    <row r="2832" spans="1:20" x14ac:dyDescent="0.25">
      <c r="A2832" s="172"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2" t="s">
        <v>4259</v>
      </c>
      <c r="B2833" t="s">
        <v>4260</v>
      </c>
      <c r="C2833" t="s">
        <v>895</v>
      </c>
      <c r="D2833" s="20" t="s">
        <v>1000</v>
      </c>
      <c r="E2833" s="26">
        <v>41821</v>
      </c>
      <c r="H2833" t="e">
        <v>#DIV/0!</v>
      </c>
      <c r="K2833" t="e">
        <v>#DIV/0!</v>
      </c>
      <c r="M2833" t="e">
        <v>#DIV/0!</v>
      </c>
      <c r="R2833" t="e">
        <v>#DIV/0!</v>
      </c>
      <c r="T2833">
        <v>0.55000000000000004</v>
      </c>
    </row>
    <row r="2834" spans="1:20" x14ac:dyDescent="0.25">
      <c r="A2834" s="172"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2" t="s">
        <v>3909</v>
      </c>
      <c r="B2835" t="s">
        <v>3910</v>
      </c>
      <c r="C2835" s="20" t="s">
        <v>219</v>
      </c>
      <c r="D2835" s="20" t="s">
        <v>1000</v>
      </c>
      <c r="E2835" s="26">
        <v>41821</v>
      </c>
      <c r="T2835">
        <v>1</v>
      </c>
    </row>
    <row r="2836" spans="1:20" x14ac:dyDescent="0.25">
      <c r="A2836" s="172"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2"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2"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2"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2"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2"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2"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2"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2"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2"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2"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2"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2"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2"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2" t="s">
        <v>15600</v>
      </c>
      <c r="B2850" t="s">
        <v>15601</v>
      </c>
      <c r="C2850" t="s">
        <v>228</v>
      </c>
      <c r="D2850" s="20" t="s">
        <v>1002</v>
      </c>
      <c r="E2850" s="26">
        <v>41821</v>
      </c>
      <c r="H2850" t="e">
        <v>#DIV/0!</v>
      </c>
      <c r="K2850" t="e">
        <v>#DIV/0!</v>
      </c>
      <c r="M2850" t="e">
        <v>#DIV/0!</v>
      </c>
      <c r="R2850" t="e">
        <v>#DIV/0!</v>
      </c>
      <c r="T2850">
        <v>0.89743589743589747</v>
      </c>
    </row>
    <row r="2851" spans="1:20" x14ac:dyDescent="0.25">
      <c r="A2851" s="172" t="s">
        <v>15761</v>
      </c>
      <c r="B2851" t="s">
        <v>15762</v>
      </c>
      <c r="C2851" s="20" t="s">
        <v>227</v>
      </c>
      <c r="D2851" s="20" t="s">
        <v>1000</v>
      </c>
      <c r="E2851" s="26">
        <v>41821</v>
      </c>
      <c r="H2851" t="e">
        <v>#DIV/0!</v>
      </c>
      <c r="K2851" t="e">
        <v>#DIV/0!</v>
      </c>
      <c r="M2851" t="e">
        <v>#DIV/0!</v>
      </c>
      <c r="R2851" t="e">
        <v>#DIV/0!</v>
      </c>
    </row>
    <row r="2852" spans="1:20" x14ac:dyDescent="0.25">
      <c r="A2852" s="172"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2"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2"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2"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2"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2"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2"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2"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2" t="s">
        <v>17612</v>
      </c>
      <c r="B2860" t="s">
        <v>17613</v>
      </c>
      <c r="C2860" t="s">
        <v>232</v>
      </c>
      <c r="D2860" s="20" t="s">
        <v>1000</v>
      </c>
      <c r="E2860" s="26">
        <v>41821</v>
      </c>
      <c r="H2860" t="e">
        <v>#DIV/0!</v>
      </c>
      <c r="K2860" t="e">
        <v>#DIV/0!</v>
      </c>
      <c r="M2860" t="e">
        <v>#DIV/0!</v>
      </c>
      <c r="R2860" t="e">
        <v>#DIV/0!</v>
      </c>
    </row>
    <row r="2861" spans="1:20" x14ac:dyDescent="0.25">
      <c r="A2861" s="172" t="s">
        <v>17809</v>
      </c>
      <c r="B2861" t="s">
        <v>17810</v>
      </c>
      <c r="C2861" t="s">
        <v>231</v>
      </c>
      <c r="D2861" s="20" t="s">
        <v>1002</v>
      </c>
      <c r="E2861" s="26">
        <v>41821</v>
      </c>
      <c r="H2861" t="e">
        <v>#DIV/0!</v>
      </c>
      <c r="K2861" t="e">
        <v>#DIV/0!</v>
      </c>
      <c r="M2861" t="e">
        <v>#DIV/0!</v>
      </c>
      <c r="R2861" t="e">
        <v>#DIV/0!</v>
      </c>
    </row>
    <row r="2862" spans="1:20" x14ac:dyDescent="0.25">
      <c r="A2862" s="172"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2"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2"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2"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2"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2" t="s">
        <v>18951</v>
      </c>
      <c r="B2867" t="s">
        <v>18952</v>
      </c>
      <c r="C2867" t="s">
        <v>229</v>
      </c>
      <c r="D2867" s="20" t="s">
        <v>1002</v>
      </c>
      <c r="E2867" s="26">
        <v>41821</v>
      </c>
      <c r="H2867" t="e">
        <v>#DIV/0!</v>
      </c>
      <c r="K2867" t="e">
        <v>#DIV/0!</v>
      </c>
      <c r="M2867" t="e">
        <v>#DIV/0!</v>
      </c>
      <c r="R2867" t="e">
        <v>#DIV/0!</v>
      </c>
      <c r="T2867" t="e">
        <v>#DIV/0!</v>
      </c>
    </row>
    <row r="2868" spans="1:20" x14ac:dyDescent="0.25">
      <c r="A2868" s="172" t="s">
        <v>19128</v>
      </c>
      <c r="B2868" t="s">
        <v>19129</v>
      </c>
      <c r="C2868" t="s">
        <v>230</v>
      </c>
      <c r="D2868" s="20" t="s">
        <v>1000</v>
      </c>
      <c r="E2868" s="26">
        <v>41821</v>
      </c>
      <c r="H2868" t="e">
        <v>#DIV/0!</v>
      </c>
      <c r="K2868" t="e">
        <v>#DIV/0!</v>
      </c>
      <c r="M2868" t="e">
        <v>#DIV/0!</v>
      </c>
      <c r="R2868" t="e">
        <v>#DIV/0!</v>
      </c>
      <c r="T2868" t="e">
        <v>#DIV/0!</v>
      </c>
    </row>
    <row r="2869" spans="1:20" x14ac:dyDescent="0.25">
      <c r="A2869" s="172" t="s">
        <v>19307</v>
      </c>
      <c r="B2869" t="s">
        <v>19308</v>
      </c>
      <c r="C2869" t="s">
        <v>234</v>
      </c>
      <c r="D2869" s="20" t="s">
        <v>1000</v>
      </c>
      <c r="E2869" s="26">
        <v>41821</v>
      </c>
      <c r="H2869" t="e">
        <v>#DIV/0!</v>
      </c>
      <c r="K2869" t="e">
        <v>#DIV/0!</v>
      </c>
      <c r="M2869" t="e">
        <v>#DIV/0!</v>
      </c>
      <c r="R2869" t="e">
        <v>#DIV/0!</v>
      </c>
      <c r="T2869">
        <v>0.59375</v>
      </c>
    </row>
    <row r="2870" spans="1:20" x14ac:dyDescent="0.25">
      <c r="A2870" s="172" t="s">
        <v>19486</v>
      </c>
      <c r="B2870" t="s">
        <v>19487</v>
      </c>
      <c r="C2870" t="s">
        <v>233</v>
      </c>
      <c r="D2870" s="20" t="s">
        <v>1002</v>
      </c>
      <c r="E2870" s="26">
        <v>41821</v>
      </c>
      <c r="H2870" t="e">
        <v>#DIV/0!</v>
      </c>
      <c r="K2870" t="e">
        <v>#DIV/0!</v>
      </c>
      <c r="M2870" t="e">
        <v>#DIV/0!</v>
      </c>
      <c r="R2870" t="e">
        <v>#DIV/0!</v>
      </c>
      <c r="T2870" t="e">
        <v>#DIV/0!</v>
      </c>
    </row>
    <row r="2871" spans="1:20" x14ac:dyDescent="0.25">
      <c r="A2871" s="172"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2"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2"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2"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2"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2" t="s">
        <v>20750</v>
      </c>
      <c r="B2876" t="s">
        <v>20751</v>
      </c>
      <c r="C2876" t="s">
        <v>894</v>
      </c>
      <c r="D2876" s="20" t="s">
        <v>1002</v>
      </c>
      <c r="E2876" s="26">
        <v>41821</v>
      </c>
      <c r="H2876" t="e">
        <v>#DIV/0!</v>
      </c>
      <c r="K2876" t="e">
        <v>#DIV/0!</v>
      </c>
      <c r="M2876" t="e">
        <v>#DIV/0!</v>
      </c>
      <c r="R2876" t="e">
        <v>#DIV/0!</v>
      </c>
      <c r="T2876">
        <v>0.75</v>
      </c>
    </row>
    <row r="2877" spans="1:20" x14ac:dyDescent="0.25">
      <c r="A2877" s="172"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2"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2" t="s">
        <v>21247</v>
      </c>
      <c r="B2879" t="s">
        <v>21248</v>
      </c>
      <c r="C2879" t="s">
        <v>213</v>
      </c>
      <c r="D2879" s="20" t="s">
        <v>1002</v>
      </c>
      <c r="E2879" s="26">
        <v>41821</v>
      </c>
      <c r="H2879" t="e">
        <v>#DIV/0!</v>
      </c>
      <c r="K2879" t="e">
        <v>#DIV/0!</v>
      </c>
      <c r="M2879" t="e">
        <v>#DIV/0!</v>
      </c>
      <c r="R2879" t="e">
        <v>#DIV/0!</v>
      </c>
      <c r="T2879" t="e">
        <v>#DIV/0!</v>
      </c>
    </row>
    <row r="2880" spans="1:20" x14ac:dyDescent="0.25">
      <c r="A2880" s="172" t="s">
        <v>21424</v>
      </c>
      <c r="B2880" t="s">
        <v>21425</v>
      </c>
      <c r="C2880" t="s">
        <v>8154</v>
      </c>
      <c r="D2880" s="20" t="s">
        <v>1002</v>
      </c>
      <c r="E2880" s="26">
        <v>41821</v>
      </c>
      <c r="H2880" t="e">
        <v>#DIV/0!</v>
      </c>
      <c r="K2880" t="e">
        <v>#DIV/0!</v>
      </c>
      <c r="M2880" t="e">
        <v>#DIV/0!</v>
      </c>
      <c r="R2880" t="e">
        <v>#DIV/0!</v>
      </c>
      <c r="T2880" t="e">
        <v>#DIV/0!</v>
      </c>
    </row>
    <row r="2881" spans="1:20" x14ac:dyDescent="0.25">
      <c r="A2881" s="172"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2"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2" t="s">
        <v>21877</v>
      </c>
      <c r="B2883" t="s">
        <v>21878</v>
      </c>
      <c r="C2883" t="s">
        <v>895</v>
      </c>
      <c r="D2883" s="20" t="s">
        <v>1002</v>
      </c>
      <c r="E2883" s="26">
        <v>41821</v>
      </c>
      <c r="H2883" t="e">
        <v>#DIV/0!</v>
      </c>
      <c r="K2883" t="e">
        <v>#DIV/0!</v>
      </c>
      <c r="M2883" t="e">
        <v>#DIV/0!</v>
      </c>
      <c r="R2883" t="e">
        <v>#DIV/0!</v>
      </c>
      <c r="T2883">
        <v>0.77500000000000002</v>
      </c>
    </row>
    <row r="2884" spans="1:20" x14ac:dyDescent="0.25">
      <c r="A2884" s="172"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2" t="s">
        <v>22119</v>
      </c>
      <c r="B2885" t="s">
        <v>22120</v>
      </c>
      <c r="C2885" t="s">
        <v>219</v>
      </c>
      <c r="D2885" s="20" t="s">
        <v>1002</v>
      </c>
      <c r="E2885" s="26">
        <v>41821</v>
      </c>
      <c r="T2885">
        <v>0.7228</v>
      </c>
    </row>
    <row r="2886" spans="1:20" x14ac:dyDescent="0.25">
      <c r="A2886" s="172"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2"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2"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2"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2"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2"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2"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2"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2"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2"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2"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2"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2"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2"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2"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2" t="s">
        <v>11052</v>
      </c>
      <c r="B2901" t="s">
        <v>11053</v>
      </c>
      <c r="C2901" t="s">
        <v>228</v>
      </c>
      <c r="D2901" s="20" t="s">
        <v>1000</v>
      </c>
      <c r="E2901" s="26">
        <v>41852</v>
      </c>
      <c r="H2901" t="e">
        <v>#DIV/0!</v>
      </c>
      <c r="K2901" t="e">
        <v>#DIV/0!</v>
      </c>
      <c r="M2901" t="e">
        <v>#DIV/0!</v>
      </c>
      <c r="R2901" t="e">
        <v>#DIV/0!</v>
      </c>
      <c r="T2901">
        <v>0.62427272727272731</v>
      </c>
    </row>
    <row r="2902" spans="1:20" x14ac:dyDescent="0.25">
      <c r="A2902" s="172" t="s">
        <v>10877</v>
      </c>
      <c r="B2902" t="s">
        <v>10878</v>
      </c>
      <c r="C2902" t="s">
        <v>227</v>
      </c>
      <c r="D2902" s="20" t="s">
        <v>1002</v>
      </c>
      <c r="E2902" s="26">
        <v>41852</v>
      </c>
      <c r="H2902" t="e">
        <v>#DIV/0!</v>
      </c>
      <c r="K2902" t="e">
        <v>#DIV/0!</v>
      </c>
      <c r="M2902" t="e">
        <v>#DIV/0!</v>
      </c>
      <c r="R2902" t="e">
        <v>#DIV/0!</v>
      </c>
      <c r="T2902">
        <v>0.80700000000000005</v>
      </c>
    </row>
    <row r="2903" spans="1:20" x14ac:dyDescent="0.25">
      <c r="A2903" s="172"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2"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2"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2"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2"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2"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2" t="s">
        <v>9289</v>
      </c>
      <c r="B2909" t="s">
        <v>9290</v>
      </c>
      <c r="C2909" s="20" t="s">
        <v>211</v>
      </c>
      <c r="D2909" s="20" t="s">
        <v>1000</v>
      </c>
      <c r="E2909" s="26">
        <v>41852</v>
      </c>
      <c r="H2909" t="e">
        <v>#DIV/0!</v>
      </c>
      <c r="I2909">
        <v>12</v>
      </c>
      <c r="K2909" t="e">
        <v>#DIV/0!</v>
      </c>
      <c r="M2909" t="e">
        <v>#DIV/0!</v>
      </c>
      <c r="N2909">
        <v>12</v>
      </c>
      <c r="R2909" t="e">
        <v>#DIV/0!</v>
      </c>
    </row>
    <row r="2910" spans="1:20" x14ac:dyDescent="0.25">
      <c r="A2910" s="172"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2" t="s">
        <v>9049</v>
      </c>
      <c r="B2911" t="s">
        <v>9050</v>
      </c>
      <c r="C2911" t="s">
        <v>894</v>
      </c>
      <c r="D2911" s="20" t="s">
        <v>1000</v>
      </c>
      <c r="E2911" s="26">
        <v>41852</v>
      </c>
      <c r="H2911" t="e">
        <v>#DIV/0!</v>
      </c>
      <c r="K2911" t="e">
        <v>#DIV/0!</v>
      </c>
      <c r="M2911" t="e">
        <v>#DIV/0!</v>
      </c>
      <c r="R2911" t="e">
        <v>#DIV/0!</v>
      </c>
    </row>
    <row r="2912" spans="1:20" x14ac:dyDescent="0.25">
      <c r="A2912" s="172"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2"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2" t="s">
        <v>8450</v>
      </c>
      <c r="B2914" t="s">
        <v>8451</v>
      </c>
      <c r="C2914" t="s">
        <v>213</v>
      </c>
      <c r="D2914" s="20" t="s">
        <v>1000</v>
      </c>
      <c r="E2914" s="26">
        <v>41852</v>
      </c>
      <c r="H2914" t="e">
        <v>#DIV/0!</v>
      </c>
      <c r="K2914" t="e">
        <v>#DIV/0!</v>
      </c>
      <c r="M2914" t="e">
        <v>#DIV/0!</v>
      </c>
      <c r="R2914" t="e">
        <v>#DIV/0!</v>
      </c>
      <c r="T2914">
        <v>0.75510204081632648</v>
      </c>
    </row>
    <row r="2915" spans="1:20" x14ac:dyDescent="0.25">
      <c r="A2915" s="172"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2" t="s">
        <v>8210</v>
      </c>
      <c r="B2916" t="s">
        <v>8211</v>
      </c>
      <c r="C2916" s="20" t="s">
        <v>8154</v>
      </c>
      <c r="D2916" s="20" t="s">
        <v>1000</v>
      </c>
      <c r="E2916" s="26">
        <v>41852</v>
      </c>
      <c r="H2916" t="e">
        <v>#DIV/0!</v>
      </c>
      <c r="K2916" t="e">
        <v>#DIV/0!</v>
      </c>
      <c r="M2916" t="e">
        <v>#DIV/0!</v>
      </c>
      <c r="R2916" t="e">
        <v>#DIV/0!</v>
      </c>
    </row>
    <row r="2917" spans="1:20" x14ac:dyDescent="0.25">
      <c r="A2917" s="172"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2"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2"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2"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2"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2"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2"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2"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2"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2"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2"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2"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2"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2"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2" t="s">
        <v>5026</v>
      </c>
      <c r="B2931" t="s">
        <v>5027</v>
      </c>
      <c r="C2931" t="s">
        <v>229</v>
      </c>
      <c r="D2931" s="20" t="s">
        <v>1000</v>
      </c>
      <c r="E2931" s="26">
        <v>41852</v>
      </c>
      <c r="H2931" t="e">
        <v>#DIV/0!</v>
      </c>
      <c r="K2931" t="e">
        <v>#DIV/0!</v>
      </c>
      <c r="M2931" t="e">
        <v>#DIV/0!</v>
      </c>
      <c r="R2931" t="e">
        <v>#DIV/0!</v>
      </c>
      <c r="T2931" t="e">
        <v>#DIV/0!</v>
      </c>
    </row>
    <row r="2932" spans="1:20" x14ac:dyDescent="0.25">
      <c r="A2932" s="172" t="s">
        <v>4851</v>
      </c>
      <c r="B2932" t="s">
        <v>4852</v>
      </c>
      <c r="C2932" t="s">
        <v>230</v>
      </c>
      <c r="D2932" s="20" t="s">
        <v>1002</v>
      </c>
      <c r="E2932" s="26">
        <v>41852</v>
      </c>
      <c r="H2932" t="e">
        <v>#DIV/0!</v>
      </c>
      <c r="K2932" t="e">
        <v>#DIV/0!</v>
      </c>
      <c r="M2932" t="e">
        <v>#DIV/0!</v>
      </c>
      <c r="R2932" t="e">
        <v>#DIV/0!</v>
      </c>
      <c r="T2932" t="e">
        <v>#DIV/0!</v>
      </c>
    </row>
    <row r="2933" spans="1:20" x14ac:dyDescent="0.25">
      <c r="A2933" s="172" t="s">
        <v>4676</v>
      </c>
      <c r="B2933" t="s">
        <v>4677</v>
      </c>
      <c r="C2933" t="s">
        <v>234</v>
      </c>
      <c r="D2933" s="20" t="s">
        <v>1002</v>
      </c>
      <c r="E2933" s="26">
        <v>41852</v>
      </c>
      <c r="T2933">
        <v>0.62083333333333335</v>
      </c>
    </row>
    <row r="2934" spans="1:20" x14ac:dyDescent="0.25">
      <c r="A2934" s="172" t="s">
        <v>4501</v>
      </c>
      <c r="B2934" t="s">
        <v>4502</v>
      </c>
      <c r="C2934" t="s">
        <v>233</v>
      </c>
      <c r="D2934" s="20" t="s">
        <v>1000</v>
      </c>
      <c r="E2934" s="26">
        <v>41852</v>
      </c>
      <c r="T2934" t="e">
        <v>#DIV/0!</v>
      </c>
    </row>
    <row r="2935" spans="1:20" x14ac:dyDescent="0.25">
      <c r="A2935" s="172"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2" t="s">
        <v>4261</v>
      </c>
      <c r="B2936" t="s">
        <v>4262</v>
      </c>
      <c r="C2936" t="s">
        <v>895</v>
      </c>
      <c r="D2936" s="20" t="s">
        <v>1000</v>
      </c>
      <c r="E2936" s="26">
        <v>41852</v>
      </c>
      <c r="H2936" t="e">
        <v>#DIV/0!</v>
      </c>
      <c r="K2936" t="e">
        <v>#DIV/0!</v>
      </c>
      <c r="M2936" t="e">
        <v>#DIV/0!</v>
      </c>
      <c r="R2936" t="e">
        <v>#DIV/0!</v>
      </c>
      <c r="T2936">
        <v>0.83</v>
      </c>
    </row>
    <row r="2937" spans="1:20" x14ac:dyDescent="0.25">
      <c r="A2937" s="172"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2"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2"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2"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2"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2"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2"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2"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2"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2"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2"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2"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2"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2"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2"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2"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2" t="s">
        <v>15602</v>
      </c>
      <c r="B2953" t="s">
        <v>15603</v>
      </c>
      <c r="C2953" t="s">
        <v>228</v>
      </c>
      <c r="D2953" s="20" t="s">
        <v>1002</v>
      </c>
      <c r="E2953" s="26">
        <v>41852</v>
      </c>
      <c r="H2953" t="e">
        <v>#DIV/0!</v>
      </c>
      <c r="K2953" t="e">
        <v>#DIV/0!</v>
      </c>
      <c r="M2953" t="e">
        <v>#DIV/0!</v>
      </c>
      <c r="R2953" t="e">
        <v>#DIV/0!</v>
      </c>
      <c r="T2953">
        <v>0.58763505402160865</v>
      </c>
    </row>
    <row r="2954" spans="1:20" x14ac:dyDescent="0.25">
      <c r="A2954" s="172" t="s">
        <v>15763</v>
      </c>
      <c r="B2954" t="s">
        <v>15764</v>
      </c>
      <c r="C2954" t="s">
        <v>227</v>
      </c>
      <c r="D2954" s="20" t="s">
        <v>1000</v>
      </c>
      <c r="E2954" s="26">
        <v>41852</v>
      </c>
      <c r="H2954" t="e">
        <v>#DIV/0!</v>
      </c>
      <c r="K2954" t="e">
        <v>#DIV/0!</v>
      </c>
      <c r="M2954" t="e">
        <v>#DIV/0!</v>
      </c>
      <c r="R2954" t="e">
        <v>#DIV/0!</v>
      </c>
    </row>
    <row r="2955" spans="1:20" x14ac:dyDescent="0.25">
      <c r="A2955" s="172"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2"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2"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2"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2"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2"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2"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2"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2"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2"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2"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2"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2"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2"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2"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2" t="s">
        <v>18953</v>
      </c>
      <c r="B2970" t="s">
        <v>18954</v>
      </c>
      <c r="C2970" t="s">
        <v>229</v>
      </c>
      <c r="D2970" s="20" t="s">
        <v>1002</v>
      </c>
      <c r="E2970" s="26">
        <v>41852</v>
      </c>
      <c r="H2970" t="e">
        <v>#DIV/0!</v>
      </c>
      <c r="K2970" t="e">
        <v>#DIV/0!</v>
      </c>
      <c r="M2970" t="e">
        <v>#DIV/0!</v>
      </c>
      <c r="R2970" t="e">
        <v>#DIV/0!</v>
      </c>
      <c r="T2970">
        <v>0.33333333333333331</v>
      </c>
    </row>
    <row r="2971" spans="1:20" x14ac:dyDescent="0.25">
      <c r="A2971" s="172" t="s">
        <v>19130</v>
      </c>
      <c r="B2971" t="s">
        <v>19131</v>
      </c>
      <c r="C2971" t="s">
        <v>230</v>
      </c>
      <c r="D2971" s="20" t="s">
        <v>1000</v>
      </c>
      <c r="E2971" s="26">
        <v>41852</v>
      </c>
      <c r="H2971" t="e">
        <v>#DIV/0!</v>
      </c>
      <c r="K2971" t="e">
        <v>#DIV/0!</v>
      </c>
      <c r="M2971" t="e">
        <v>#DIV/0!</v>
      </c>
      <c r="R2971" t="e">
        <v>#DIV/0!</v>
      </c>
      <c r="T2971">
        <v>0.2</v>
      </c>
    </row>
    <row r="2972" spans="1:20" x14ac:dyDescent="0.25">
      <c r="A2972" s="172" t="s">
        <v>19309</v>
      </c>
      <c r="B2972" t="s">
        <v>19310</v>
      </c>
      <c r="C2972" s="20" t="s">
        <v>234</v>
      </c>
      <c r="D2972" s="20" t="s">
        <v>1000</v>
      </c>
      <c r="E2972" s="26">
        <v>41852</v>
      </c>
      <c r="T2972">
        <v>0.66666666666666663</v>
      </c>
    </row>
    <row r="2973" spans="1:20" x14ac:dyDescent="0.25">
      <c r="A2973" s="172" t="s">
        <v>19488</v>
      </c>
      <c r="B2973" t="s">
        <v>19489</v>
      </c>
      <c r="C2973" s="20" t="s">
        <v>233</v>
      </c>
      <c r="D2973" s="20" t="s">
        <v>1002</v>
      </c>
      <c r="E2973" s="26">
        <v>41852</v>
      </c>
    </row>
    <row r="2974" spans="1:20" x14ac:dyDescent="0.25">
      <c r="A2974" s="172"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2"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2"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2"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2"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2" t="s">
        <v>20752</v>
      </c>
      <c r="B2979" t="s">
        <v>20753</v>
      </c>
      <c r="C2979" s="20" t="s">
        <v>894</v>
      </c>
      <c r="D2979" s="20" t="s">
        <v>1002</v>
      </c>
      <c r="E2979" s="26">
        <v>41852</v>
      </c>
      <c r="H2979" t="e">
        <v>#DIV/0!</v>
      </c>
      <c r="K2979" t="e">
        <v>#DIV/0!</v>
      </c>
      <c r="M2979" t="e">
        <v>#DIV/0!</v>
      </c>
      <c r="R2979" t="e">
        <v>#DIV/0!</v>
      </c>
      <c r="T2979">
        <v>0.28313253012048195</v>
      </c>
    </row>
    <row r="2980" spans="1:20" x14ac:dyDescent="0.25">
      <c r="A2980" s="172"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2"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2" t="s">
        <v>21249</v>
      </c>
      <c r="B2982" t="s">
        <v>21250</v>
      </c>
      <c r="C2982" t="s">
        <v>213</v>
      </c>
      <c r="D2982" s="20" t="s">
        <v>1002</v>
      </c>
      <c r="E2982" s="26">
        <v>41852</v>
      </c>
      <c r="H2982" t="e">
        <v>#DIV/0!</v>
      </c>
      <c r="K2982" t="e">
        <v>#DIV/0!</v>
      </c>
      <c r="M2982" t="e">
        <v>#DIV/0!</v>
      </c>
      <c r="R2982" t="e">
        <v>#DIV/0!</v>
      </c>
    </row>
    <row r="2983" spans="1:20" x14ac:dyDescent="0.25">
      <c r="A2983" s="172" t="s">
        <v>21426</v>
      </c>
      <c r="B2983" t="s">
        <v>21427</v>
      </c>
      <c r="C2983" t="s">
        <v>8154</v>
      </c>
      <c r="D2983" s="20" t="s">
        <v>1002</v>
      </c>
      <c r="E2983" s="26">
        <v>41852</v>
      </c>
      <c r="H2983" t="e">
        <v>#DIV/0!</v>
      </c>
      <c r="K2983" t="e">
        <v>#DIV/0!</v>
      </c>
      <c r="M2983" t="e">
        <v>#DIV/0!</v>
      </c>
      <c r="R2983" t="e">
        <v>#DIV/0!</v>
      </c>
      <c r="T2983">
        <v>0.8</v>
      </c>
    </row>
    <row r="2984" spans="1:20" x14ac:dyDescent="0.25">
      <c r="A2984" s="172"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2"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2" t="s">
        <v>21879</v>
      </c>
      <c r="B2986" t="s">
        <v>21880</v>
      </c>
      <c r="C2986" t="s">
        <v>895</v>
      </c>
      <c r="D2986" s="20" t="s">
        <v>1002</v>
      </c>
      <c r="E2986" s="26">
        <v>41852</v>
      </c>
      <c r="H2986" t="e">
        <v>#DIV/0!</v>
      </c>
      <c r="K2986" t="e">
        <v>#DIV/0!</v>
      </c>
      <c r="M2986" t="e">
        <v>#DIV/0!</v>
      </c>
      <c r="R2986" t="e">
        <v>#DIV/0!</v>
      </c>
    </row>
    <row r="2987" spans="1:20" x14ac:dyDescent="0.25">
      <c r="A2987" s="172"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2"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2"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2"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2"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2"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2"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2"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2"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2"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2"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2"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2"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2"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2"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2"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2"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2"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2"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2"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2"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2"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2"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2"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2"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2"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2"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2" t="s">
        <v>9051</v>
      </c>
      <c r="B3014" t="s">
        <v>9052</v>
      </c>
      <c r="C3014" t="s">
        <v>894</v>
      </c>
      <c r="D3014" s="20" t="s">
        <v>1000</v>
      </c>
      <c r="E3014" s="26">
        <v>41883</v>
      </c>
      <c r="H3014" t="e">
        <v>#DIV/0!</v>
      </c>
      <c r="K3014" t="e">
        <v>#DIV/0!</v>
      </c>
      <c r="M3014" t="e">
        <v>#DIV/0!</v>
      </c>
      <c r="R3014" t="e">
        <v>#DIV/0!</v>
      </c>
      <c r="T3014">
        <v>0.80700000000000005</v>
      </c>
    </row>
    <row r="3015" spans="1:20" x14ac:dyDescent="0.25">
      <c r="A3015" s="172"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2"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2"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2"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2" t="s">
        <v>8212</v>
      </c>
      <c r="B3019" t="s">
        <v>8213</v>
      </c>
      <c r="C3019" t="s">
        <v>8154</v>
      </c>
      <c r="D3019" s="20" t="s">
        <v>1000</v>
      </c>
      <c r="E3019" s="26">
        <v>41883</v>
      </c>
      <c r="H3019" t="e">
        <v>#DIV/0!</v>
      </c>
      <c r="K3019" t="e">
        <v>#DIV/0!</v>
      </c>
      <c r="M3019" t="e">
        <v>#DIV/0!</v>
      </c>
      <c r="R3019" t="e">
        <v>#DIV/0!</v>
      </c>
      <c r="T3019">
        <v>0.67869149234602355</v>
      </c>
    </row>
    <row r="3020" spans="1:20" x14ac:dyDescent="0.25">
      <c r="A3020" s="172"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2"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2"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2"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2"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2"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2"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2"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2"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2"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2"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2"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2"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2"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2"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2"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2"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2"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2"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2" t="s">
        <v>4263</v>
      </c>
      <c r="B3039" t="s">
        <v>4264</v>
      </c>
      <c r="C3039" t="s">
        <v>895</v>
      </c>
      <c r="D3039" s="20" t="s">
        <v>1000</v>
      </c>
      <c r="E3039" s="26">
        <v>41883</v>
      </c>
      <c r="H3039" t="e">
        <v>#DIV/0!</v>
      </c>
      <c r="K3039" t="e">
        <v>#DIV/0!</v>
      </c>
      <c r="M3039" t="e">
        <v>#DIV/0!</v>
      </c>
      <c r="R3039" t="e">
        <v>#DIV/0!</v>
      </c>
    </row>
    <row r="3040" spans="1:20" x14ac:dyDescent="0.25">
      <c r="A3040" s="172"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2" t="s">
        <v>3913</v>
      </c>
      <c r="B3041" t="s">
        <v>3914</v>
      </c>
      <c r="C3041" t="s">
        <v>219</v>
      </c>
      <c r="D3041" s="20" t="s">
        <v>1000</v>
      </c>
      <c r="E3041" s="26">
        <v>41883</v>
      </c>
    </row>
    <row r="3042" spans="1:20" x14ac:dyDescent="0.25">
      <c r="A3042" s="172"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2"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2"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2"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2"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2"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2"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2"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2"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2"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2"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2"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2"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2"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2"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2"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2"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2"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2"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2"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2"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2"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2"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2"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2"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2"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2"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2"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2"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2"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2"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2"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2"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2"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2"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2"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2"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2"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2"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2"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2" t="s">
        <v>20754</v>
      </c>
      <c r="B3082" t="s">
        <v>20755</v>
      </c>
      <c r="C3082" t="s">
        <v>894</v>
      </c>
      <c r="D3082" s="20" t="s">
        <v>1002</v>
      </c>
      <c r="E3082" s="26">
        <v>41883</v>
      </c>
      <c r="H3082" t="e">
        <v>#DIV/0!</v>
      </c>
      <c r="K3082" t="e">
        <v>#DIV/0!</v>
      </c>
      <c r="M3082" t="e">
        <v>#DIV/0!</v>
      </c>
      <c r="R3082" t="e">
        <v>#DIV/0!</v>
      </c>
      <c r="T3082">
        <v>0.34868421052631576</v>
      </c>
    </row>
    <row r="3083" spans="1:20" x14ac:dyDescent="0.25">
      <c r="A3083" s="172"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2"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2"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2" t="s">
        <v>21428</v>
      </c>
      <c r="B3086" t="s">
        <v>21429</v>
      </c>
      <c r="C3086" t="s">
        <v>8154</v>
      </c>
      <c r="D3086" s="20" t="s">
        <v>1002</v>
      </c>
      <c r="E3086" s="26">
        <v>41883</v>
      </c>
      <c r="H3086" t="e">
        <v>#DIV/0!</v>
      </c>
      <c r="K3086" t="e">
        <v>#DIV/0!</v>
      </c>
      <c r="M3086" t="e">
        <v>#DIV/0!</v>
      </c>
      <c r="R3086" t="e">
        <v>#DIV/0!</v>
      </c>
    </row>
    <row r="3087" spans="1:20" x14ac:dyDescent="0.25">
      <c r="A3087" s="172"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2"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2" t="s">
        <v>21881</v>
      </c>
      <c r="B3089" t="s">
        <v>21882</v>
      </c>
      <c r="C3089" t="s">
        <v>895</v>
      </c>
      <c r="D3089" s="20" t="s">
        <v>1002</v>
      </c>
      <c r="E3089" s="26">
        <v>41883</v>
      </c>
      <c r="H3089" t="e">
        <v>#DIV/0!</v>
      </c>
      <c r="K3089" t="e">
        <v>#DIV/0!</v>
      </c>
      <c r="M3089" t="e">
        <v>#DIV/0!</v>
      </c>
      <c r="R3089" t="e">
        <v>#DIV/0!</v>
      </c>
      <c r="T3089">
        <v>1</v>
      </c>
    </row>
    <row r="3090" spans="1:20" x14ac:dyDescent="0.25">
      <c r="A3090" s="172"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2" t="s">
        <v>22123</v>
      </c>
      <c r="B3091" t="s">
        <v>22124</v>
      </c>
      <c r="C3091" t="s">
        <v>219</v>
      </c>
      <c r="D3091" s="20" t="s">
        <v>1002</v>
      </c>
      <c r="E3091" s="26">
        <v>41883</v>
      </c>
    </row>
    <row r="3092" spans="1:20" x14ac:dyDescent="0.25">
      <c r="A3092" s="172"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2"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2"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2"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2"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2"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2"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2"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2"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2"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2"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2"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2"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2"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2"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2"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2"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2"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2"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2"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2"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2"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2"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2"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2"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2" t="s">
        <v>9053</v>
      </c>
      <c r="B3117" t="s">
        <v>9054</v>
      </c>
      <c r="C3117" t="s">
        <v>894</v>
      </c>
      <c r="D3117" s="20" t="s">
        <v>1000</v>
      </c>
      <c r="E3117" s="26">
        <v>41913</v>
      </c>
      <c r="H3117" t="e">
        <v>#DIV/0!</v>
      </c>
      <c r="K3117" t="e">
        <v>#DIV/0!</v>
      </c>
      <c r="M3117" t="e">
        <v>#DIV/0!</v>
      </c>
      <c r="R3117" t="e">
        <v>#DIV/0!</v>
      </c>
    </row>
    <row r="3118" spans="1:20" x14ac:dyDescent="0.25">
      <c r="A3118" s="172"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2"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2"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2"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2" t="s">
        <v>8214</v>
      </c>
      <c r="B3122" t="s">
        <v>8215</v>
      </c>
      <c r="C3122" t="s">
        <v>8154</v>
      </c>
      <c r="D3122" s="20" t="s">
        <v>1000</v>
      </c>
      <c r="E3122" s="26">
        <v>41913</v>
      </c>
      <c r="H3122" t="e">
        <v>#DIV/0!</v>
      </c>
      <c r="K3122" t="e">
        <v>#DIV/0!</v>
      </c>
      <c r="M3122" t="e">
        <v>#DIV/0!</v>
      </c>
      <c r="R3122" t="e">
        <v>#DIV/0!</v>
      </c>
      <c r="T3122" t="e">
        <v>#DIV/0!</v>
      </c>
    </row>
    <row r="3123" spans="1:20" x14ac:dyDescent="0.25">
      <c r="A3123" s="172"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2"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2"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2"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2"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2"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2"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2"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2"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2"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2"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2"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2"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2"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2"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2"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2"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2"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2"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2" t="s">
        <v>4265</v>
      </c>
      <c r="B3142" t="s">
        <v>4266</v>
      </c>
      <c r="C3142" s="20" t="s">
        <v>895</v>
      </c>
      <c r="D3142" s="20" t="s">
        <v>1000</v>
      </c>
      <c r="E3142" s="26">
        <v>41913</v>
      </c>
      <c r="H3142" t="e">
        <v>#DIV/0!</v>
      </c>
      <c r="K3142" t="e">
        <v>#DIV/0!</v>
      </c>
      <c r="M3142" t="e">
        <v>#DIV/0!</v>
      </c>
      <c r="R3142" t="e">
        <v>#DIV/0!</v>
      </c>
      <c r="T3142">
        <v>1.075</v>
      </c>
    </row>
    <row r="3143" spans="1:20" x14ac:dyDescent="0.25">
      <c r="A3143" s="172"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2"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2"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2"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2"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2"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2"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2"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2"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2"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2"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2"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2"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2"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2"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2"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2"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2"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2"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2"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2"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2"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2"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2"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2"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2"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2"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2"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2"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2"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2"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2"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2"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2"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2"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2"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2"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2"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2"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2"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2"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2"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2" t="s">
        <v>20756</v>
      </c>
      <c r="B3185" t="s">
        <v>20757</v>
      </c>
      <c r="C3185" t="s">
        <v>894</v>
      </c>
      <c r="D3185" s="20" t="s">
        <v>1002</v>
      </c>
      <c r="E3185" s="26">
        <v>41913</v>
      </c>
      <c r="H3185" t="e">
        <v>#DIV/0!</v>
      </c>
      <c r="K3185" t="e">
        <v>#DIV/0!</v>
      </c>
      <c r="M3185" t="e">
        <v>#DIV/0!</v>
      </c>
      <c r="R3185" t="e">
        <v>#DIV/0!</v>
      </c>
      <c r="T3185">
        <v>0.77173913043478259</v>
      </c>
    </row>
    <row r="3186" spans="1:20" x14ac:dyDescent="0.25">
      <c r="A3186" s="172"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2"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2"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2" t="s">
        <v>21430</v>
      </c>
      <c r="B3189" t="s">
        <v>21431</v>
      </c>
      <c r="C3189" t="s">
        <v>8154</v>
      </c>
      <c r="D3189" s="20" t="s">
        <v>1002</v>
      </c>
      <c r="E3189" s="26">
        <v>41913</v>
      </c>
      <c r="H3189" t="e">
        <v>#DIV/0!</v>
      </c>
      <c r="K3189" t="e">
        <v>#DIV/0!</v>
      </c>
      <c r="M3189" t="e">
        <v>#DIV/0!</v>
      </c>
      <c r="R3189" t="e">
        <v>#DIV/0!</v>
      </c>
      <c r="T3189">
        <v>0.9375</v>
      </c>
    </row>
    <row r="3190" spans="1:20" x14ac:dyDescent="0.25">
      <c r="A3190" s="172"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2"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2" t="s">
        <v>21883</v>
      </c>
      <c r="B3192" t="s">
        <v>21884</v>
      </c>
      <c r="C3192" t="s">
        <v>895</v>
      </c>
      <c r="D3192" s="20" t="s">
        <v>1002</v>
      </c>
      <c r="E3192" s="26">
        <v>41913</v>
      </c>
      <c r="H3192" t="e">
        <v>#DIV/0!</v>
      </c>
      <c r="K3192" t="e">
        <v>#DIV/0!</v>
      </c>
      <c r="M3192" t="e">
        <v>#DIV/0!</v>
      </c>
      <c r="R3192" t="e">
        <v>#DIV/0!</v>
      </c>
      <c r="T3192">
        <v>0.56045454545454543</v>
      </c>
    </row>
    <row r="3193" spans="1:20" x14ac:dyDescent="0.25">
      <c r="A3193" s="172"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2"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2"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2"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2"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2"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2"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2"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2"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2"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2"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2"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2"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2"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2"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2"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2"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2"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2"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2"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2"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2"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2"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2"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2"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2"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2"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2" t="s">
        <v>9055</v>
      </c>
      <c r="B3220" t="s">
        <v>9056</v>
      </c>
      <c r="C3220" t="s">
        <v>894</v>
      </c>
      <c r="D3220" s="20" t="s">
        <v>1000</v>
      </c>
      <c r="E3220" s="26">
        <v>41944</v>
      </c>
      <c r="H3220" t="e">
        <v>#DIV/0!</v>
      </c>
      <c r="K3220" t="e">
        <v>#DIV/0!</v>
      </c>
      <c r="M3220" t="e">
        <v>#DIV/0!</v>
      </c>
      <c r="R3220" t="e">
        <v>#DIV/0!</v>
      </c>
      <c r="T3220">
        <v>0.38</v>
      </c>
    </row>
    <row r="3221" spans="1:20" x14ac:dyDescent="0.25">
      <c r="A3221" s="172"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2"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2"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2"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2" t="s">
        <v>8216</v>
      </c>
      <c r="B3225" t="s">
        <v>8217</v>
      </c>
      <c r="C3225" t="s">
        <v>8154</v>
      </c>
      <c r="D3225" s="20" t="s">
        <v>1000</v>
      </c>
      <c r="E3225" s="26">
        <v>41944</v>
      </c>
      <c r="H3225" t="e">
        <v>#DIV/0!</v>
      </c>
      <c r="K3225" t="e">
        <v>#DIV/0!</v>
      </c>
      <c r="M3225" t="e">
        <v>#DIV/0!</v>
      </c>
      <c r="R3225" t="e">
        <v>#DIV/0!</v>
      </c>
      <c r="T3225">
        <v>0.82</v>
      </c>
    </row>
    <row r="3226" spans="1:20" x14ac:dyDescent="0.25">
      <c r="A3226" s="172"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2"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2"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2"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2"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2"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2"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2"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2"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2"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2"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2"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2"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2"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2"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2"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2"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2"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2"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2" t="s">
        <v>4267</v>
      </c>
      <c r="B3245" t="s">
        <v>4268</v>
      </c>
      <c r="C3245" t="s">
        <v>895</v>
      </c>
      <c r="D3245" s="20" t="s">
        <v>1000</v>
      </c>
      <c r="E3245" s="26">
        <v>41944</v>
      </c>
      <c r="H3245" t="e">
        <v>#DIV/0!</v>
      </c>
      <c r="K3245" t="e">
        <v>#DIV/0!</v>
      </c>
      <c r="M3245" t="e">
        <v>#DIV/0!</v>
      </c>
      <c r="R3245" t="e">
        <v>#DIV/0!</v>
      </c>
      <c r="T3245">
        <v>1</v>
      </c>
    </row>
    <row r="3246" spans="1:20" x14ac:dyDescent="0.25">
      <c r="A3246" s="172"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2"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2"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2"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2"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2"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2"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2"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2"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2"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2"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2"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2"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2"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2"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2"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2"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2"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2"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2"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2"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2"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2"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2"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2"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2"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2"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2"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2"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2"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2"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2"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2"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2"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2"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2"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2"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2"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2"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2"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2"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2"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2" t="s">
        <v>20758</v>
      </c>
      <c r="B3288" t="s">
        <v>20759</v>
      </c>
      <c r="C3288" t="s">
        <v>894</v>
      </c>
      <c r="D3288" s="20" t="s">
        <v>1002</v>
      </c>
      <c r="E3288" s="26">
        <v>41944</v>
      </c>
      <c r="H3288" t="e">
        <v>#DIV/0!</v>
      </c>
      <c r="K3288" t="e">
        <v>#DIV/0!</v>
      </c>
      <c r="M3288" t="e">
        <v>#DIV/0!</v>
      </c>
      <c r="R3288" t="e">
        <v>#DIV/0!</v>
      </c>
      <c r="T3288">
        <v>1.1200000000000001</v>
      </c>
    </row>
    <row r="3289" spans="1:20" x14ac:dyDescent="0.25">
      <c r="A3289" s="172"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2"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2"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2" t="s">
        <v>21432</v>
      </c>
      <c r="B3292" t="s">
        <v>21433</v>
      </c>
      <c r="C3292" t="s">
        <v>8154</v>
      </c>
      <c r="D3292" s="20" t="s">
        <v>1002</v>
      </c>
      <c r="E3292" s="26">
        <v>41944</v>
      </c>
      <c r="H3292" t="e">
        <v>#DIV/0!</v>
      </c>
      <c r="K3292" t="e">
        <v>#DIV/0!</v>
      </c>
      <c r="M3292" t="e">
        <v>#DIV/0!</v>
      </c>
      <c r="R3292" t="e">
        <v>#DIV/0!</v>
      </c>
      <c r="T3292">
        <v>0.95</v>
      </c>
    </row>
    <row r="3293" spans="1:20" x14ac:dyDescent="0.25">
      <c r="A3293" s="172"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2"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2" t="s">
        <v>21885</v>
      </c>
      <c r="B3295" t="s">
        <v>21886</v>
      </c>
      <c r="C3295" t="s">
        <v>895</v>
      </c>
      <c r="D3295" s="20" t="s">
        <v>1002</v>
      </c>
      <c r="E3295" s="26">
        <v>41944</v>
      </c>
      <c r="H3295" t="e">
        <v>#DIV/0!</v>
      </c>
      <c r="K3295" t="e">
        <v>#DIV/0!</v>
      </c>
      <c r="M3295" t="e">
        <v>#DIV/0!</v>
      </c>
      <c r="R3295" t="e">
        <v>#DIV/0!</v>
      </c>
      <c r="T3295">
        <v>0.33</v>
      </c>
    </row>
    <row r="3296" spans="1:20" x14ac:dyDescent="0.25">
      <c r="A3296" s="172"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2"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2"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2"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2"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2"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2"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2"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2"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2"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2"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2"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2"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2"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2"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2"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2"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2"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2"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2"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2"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2"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2"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2"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2"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2"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2"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2" t="s">
        <v>9057</v>
      </c>
      <c r="B3323" t="s">
        <v>9058</v>
      </c>
      <c r="C3323" t="s">
        <v>894</v>
      </c>
      <c r="D3323" s="20" t="s">
        <v>1000</v>
      </c>
      <c r="E3323" s="26">
        <v>41974</v>
      </c>
      <c r="H3323" t="e">
        <v>#DIV/0!</v>
      </c>
      <c r="K3323" t="e">
        <v>#DIV/0!</v>
      </c>
      <c r="M3323" t="e">
        <v>#DIV/0!</v>
      </c>
      <c r="R3323" t="e">
        <v>#DIV/0!</v>
      </c>
      <c r="T3323" t="e">
        <v>#DIV/0!</v>
      </c>
    </row>
    <row r="3324" spans="1:20" x14ac:dyDescent="0.25">
      <c r="A3324" s="172"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2"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2"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2"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2" t="s">
        <v>8218</v>
      </c>
      <c r="B3328" t="s">
        <v>8219</v>
      </c>
      <c r="C3328" t="s">
        <v>8154</v>
      </c>
      <c r="D3328" s="20" t="s">
        <v>1000</v>
      </c>
      <c r="E3328" s="26">
        <v>41974</v>
      </c>
      <c r="H3328" t="e">
        <v>#DIV/0!</v>
      </c>
      <c r="K3328" t="e">
        <v>#DIV/0!</v>
      </c>
      <c r="M3328" t="e">
        <v>#DIV/0!</v>
      </c>
      <c r="R3328" t="e">
        <v>#DIV/0!</v>
      </c>
      <c r="T3328">
        <v>0.875</v>
      </c>
    </row>
    <row r="3329" spans="1:20" x14ac:dyDescent="0.25">
      <c r="A3329" s="172"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2"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2"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2"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2"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2"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2"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2"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2"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2"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2"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2"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2"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2"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2"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2"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2"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2"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2"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2" t="s">
        <v>4269</v>
      </c>
      <c r="B3348" t="s">
        <v>4270</v>
      </c>
      <c r="C3348" s="20" t="s">
        <v>895</v>
      </c>
      <c r="D3348" s="20" t="s">
        <v>1000</v>
      </c>
      <c r="E3348" s="26">
        <v>41974</v>
      </c>
      <c r="H3348" t="e">
        <v>#DIV/0!</v>
      </c>
      <c r="K3348" t="e">
        <v>#DIV/0!</v>
      </c>
      <c r="M3348" t="e">
        <v>#DIV/0!</v>
      </c>
      <c r="R3348" t="e">
        <v>#DIV/0!</v>
      </c>
    </row>
    <row r="3349" spans="1:20" x14ac:dyDescent="0.25">
      <c r="A3349" s="172"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2"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2"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2"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2"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2"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2"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2"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2"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2"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2"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2"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2"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2"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2"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2"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2"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2"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2"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2"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2"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2"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2"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2"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2"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2"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2"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2"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2"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2"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2"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2"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2"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2"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2"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2"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2"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2"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2"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2"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2"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2"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2" t="s">
        <v>20760</v>
      </c>
      <c r="B3391" t="s">
        <v>20761</v>
      </c>
      <c r="C3391" t="s">
        <v>894</v>
      </c>
      <c r="D3391" s="20" t="s">
        <v>1002</v>
      </c>
      <c r="E3391" s="26">
        <v>41974</v>
      </c>
      <c r="H3391" t="e">
        <v>#DIV/0!</v>
      </c>
      <c r="K3391" t="e">
        <v>#DIV/0!</v>
      </c>
      <c r="M3391" t="e">
        <v>#DIV/0!</v>
      </c>
      <c r="R3391" t="e">
        <v>#DIV/0!</v>
      </c>
      <c r="T3391">
        <v>0.66</v>
      </c>
    </row>
    <row r="3392" spans="1:20" x14ac:dyDescent="0.25">
      <c r="A3392" s="172"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2"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2"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2" t="s">
        <v>21434</v>
      </c>
      <c r="B3395" t="s">
        <v>21435</v>
      </c>
      <c r="C3395" t="s">
        <v>8154</v>
      </c>
      <c r="D3395" s="20" t="s">
        <v>1002</v>
      </c>
      <c r="E3395" s="26">
        <v>41974</v>
      </c>
      <c r="H3395" t="e">
        <v>#DIV/0!</v>
      </c>
      <c r="K3395" t="e">
        <v>#DIV/0!</v>
      </c>
      <c r="M3395" t="e">
        <v>#DIV/0!</v>
      </c>
      <c r="R3395" t="e">
        <v>#DIV/0!</v>
      </c>
      <c r="T3395" t="e">
        <v>#DIV/0!</v>
      </c>
    </row>
    <row r="3396" spans="1:20" x14ac:dyDescent="0.25">
      <c r="A3396" s="172"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2"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2" t="s">
        <v>21887</v>
      </c>
      <c r="B3398" t="s">
        <v>21888</v>
      </c>
      <c r="C3398" t="s">
        <v>895</v>
      </c>
      <c r="D3398" s="20" t="s">
        <v>1002</v>
      </c>
      <c r="E3398" s="26">
        <v>41974</v>
      </c>
      <c r="H3398" t="e">
        <v>#DIV/0!</v>
      </c>
      <c r="K3398" t="e">
        <v>#DIV/0!</v>
      </c>
      <c r="M3398" t="e">
        <v>#DIV/0!</v>
      </c>
      <c r="R3398" t="e">
        <v>#DIV/0!</v>
      </c>
      <c r="T3398">
        <v>1</v>
      </c>
    </row>
    <row r="3399" spans="1:20" x14ac:dyDescent="0.25">
      <c r="A3399" s="172"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2"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2"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2"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2"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2"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2"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2"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2"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2"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2"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2"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2"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2"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2"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2"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2"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2"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2"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2"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2"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2"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2"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2"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2"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2"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2"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2"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2"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2"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2"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2"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2"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2"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2"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2"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2"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2"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2"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2"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2"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2"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2"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2"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2"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2"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2"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2"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2"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2"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2"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2"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2"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2"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2"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2"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2"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2"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2"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2"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2"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2"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2"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2"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2"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2"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2"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2"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2"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2"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2"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2"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2"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2"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2"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2"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2"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2"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2"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2"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2"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2"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2"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2"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2"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2"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2"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2"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2"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2"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2"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2"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2"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2"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2"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2"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2"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2"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2"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2"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2"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2"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2"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2"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2"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2"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2"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2"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2"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2"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2"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2"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2"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2"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2"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2"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2"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2"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2"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2"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2"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2"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2"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2"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2"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2"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2"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2"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2"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2"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2"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2"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2"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2"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2"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2"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2"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2"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2"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2"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2"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2"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2"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2"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2"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2"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2"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2"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2"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2"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2"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2"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2"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2"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2"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2"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2"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2"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2"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2"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2"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2"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2"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2"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2"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2"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2"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2"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2"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2"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2"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2"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2"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2"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2"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2"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2"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2"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2"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2"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2"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2"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2"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2"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2"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2"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2"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2"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2"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2"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2"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2"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2"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2"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2"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2"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2"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2"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2"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2"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2"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2"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2"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2"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2"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2"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2"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2"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2"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2"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2"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2"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2"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2"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2"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2"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2"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2"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2"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2"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2"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2"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2"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2"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2"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2"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2"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2"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2"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2"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2"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2"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2"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2"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2"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2"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2"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2"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2"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2"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2"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2"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2"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2"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2"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2"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2"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2"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2"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2"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2"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2"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2"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2"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2"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2"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2"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2"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2"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2"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2"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2"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2"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2"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2"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2"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2"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2"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2"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2"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2"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2"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2"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2"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2"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2"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2"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2"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2"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2"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2"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2"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2"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2"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2"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2"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2"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2"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2"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2"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2"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2"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2"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2"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2"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2"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2"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2"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2"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2"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2"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2"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2"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2"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2"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2"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2"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2"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2"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2"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2"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2"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2"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2"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2"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2"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2"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2"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2"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2"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2"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2"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2"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2"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2"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2"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2"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2"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2"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2"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2"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2"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2"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2"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2"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2"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2"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2"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2"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2"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2"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2"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2"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2"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2"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2"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2"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2"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2"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2"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2"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2"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2"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2"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2"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2"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2"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2"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2"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2"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2"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2"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2"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2"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2"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2"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2"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2"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2"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2"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2"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2"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2"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2"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2"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2"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2"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2"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2"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2"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2"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2"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2"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2"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2"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2"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2"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2"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2"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2"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2"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2"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2"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2"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2"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2"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2"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2"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2"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2"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2"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2"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2"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2"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2"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2"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2"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2"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2"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2"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2"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2"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2"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2"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2"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2"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2"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2"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2"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2"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2"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2"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2"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2"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2"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2"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2"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2"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2"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2"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2"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2"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2"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2"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2"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2"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2"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2"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2"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2"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2"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2"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2"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2"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2"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2"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2"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2"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2"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2"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2"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2"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2"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2"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2"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2"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2"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2"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2"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2"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2"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2"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2"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2"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2"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2"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2"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2"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2"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2"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2"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2"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2"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2"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2"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2"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2"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2"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2"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2"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2"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2"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2"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2"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2"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2"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2"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2"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2"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2"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2"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2"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2"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2"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2"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2"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2"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2"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2"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2"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2"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2"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2"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2"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2"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2"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2"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2"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2"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2"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2"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2"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2"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2"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2"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2"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2"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2"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2"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2"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2"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2"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2"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2"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2"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2"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2"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2"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2"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2"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2"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2"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2"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2"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2"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2"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2"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2"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2"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2"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2"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2"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2"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2"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2"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2"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2"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2"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2"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2"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2"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2"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2"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2"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2"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2"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2"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2"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2"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2"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2"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2"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2"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2"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2"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2"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2"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2"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2"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2"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2"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2"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2"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2"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2"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2"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2"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2"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2"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2"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2"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2"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2"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2"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2"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2"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2"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2"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2"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2"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2"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2"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2"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2"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2"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2"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2"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2"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2"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2"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2"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2"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2"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2"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2"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2"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2"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2"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2"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2"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2"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2"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2"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2"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2"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2"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2"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2"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2"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2"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2"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2"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2"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2"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2"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2"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2"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2"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2"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2"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2"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2"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2"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2"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2"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2"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2"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2"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2"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2"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2"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2"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2"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2"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2"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2"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2"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2"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2"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2"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2"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2"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2"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2"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2"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2"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2"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2"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2"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2"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2"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2"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2"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2"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2"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2"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2"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2"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2"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2"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2"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2"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2"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2"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2"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2"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2"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2"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2"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2"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2"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2"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2"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2"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2"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2"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2"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2"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2"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2"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2"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2"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2"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2"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2"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2"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2"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2"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2"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2"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2"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2"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2"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2"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2"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2"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2"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2"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2"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2"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2"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2"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2"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2"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2"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2"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2"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2"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2"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2"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2"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2"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2"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2"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2"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2"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2"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2"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2"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2"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2"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2"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2"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2"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2"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2"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2"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2"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2"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2"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2"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2"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2"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2"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2"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2"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2"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2"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2"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2"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2"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2"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2"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2"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2"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2"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2"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2"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2"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2"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2"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2"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2"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2"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2"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2"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2"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2"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2"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2"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2"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2"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2"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2"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2"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2"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2"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2"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2"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2"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2"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2"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2"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2"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2"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2"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2"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2"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2"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2"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2"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2"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2"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2"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2"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2"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2"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2"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2"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2"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2"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2"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2"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2"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2"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2"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2"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2"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2"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2"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2"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2"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2"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2"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2"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2"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2"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2"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2"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2"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2"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2"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2"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2"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2"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2"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2"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2"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2"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2"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2"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2"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2"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2"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2"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2"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2"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2"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2"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2"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2"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2"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2"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2"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2"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2"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2"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2"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2"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2"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2"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2"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2"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2"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2"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2"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2"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2"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2"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2"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2"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2"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2"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2"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2"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2"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2"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2"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2"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2"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2"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2"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2"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2"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2"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2"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2"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2"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2"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2"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2"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2"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2"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2"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2"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2"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2"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2"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2"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2"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2"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2"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2"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2"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2"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2"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2"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2"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2"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2"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2"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2"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2"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2"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2"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2"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2"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2"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2"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2"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2"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2"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2"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2"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2"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2"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2"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2"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2"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2"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2"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2"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2"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2"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2"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2"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2"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2"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2"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2"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2"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2"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2"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2"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2"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2"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2"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2"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2"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2"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2"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2"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2"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2"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2"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2"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2"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2"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2"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2"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2"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2"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2"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2"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2"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2"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2"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2"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2"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2"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2"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2"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2"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2"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2"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2"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2"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2"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2"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2"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2"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2"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2"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2"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2"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2"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2"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2"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2"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2"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2"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2"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2"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2"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2"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2"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2"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2"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2" t="s">
        <v>9411</v>
      </c>
      <c r="B4387" t="s">
        <v>9412</v>
      </c>
      <c r="C4387" t="s">
        <v>345</v>
      </c>
      <c r="D4387" s="20" t="s">
        <v>1000</v>
      </c>
      <c r="E4387" s="26">
        <v>42309</v>
      </c>
      <c r="H4387" t="e">
        <v>#DIV/0!</v>
      </c>
      <c r="K4387" t="e">
        <v>#DIV/0!</v>
      </c>
      <c r="M4387" t="e">
        <v>#DIV/0!</v>
      </c>
      <c r="N4387">
        <v>0</v>
      </c>
      <c r="R4387" t="e">
        <v>#DIV/0!</v>
      </c>
    </row>
    <row r="4388" spans="1:19" x14ac:dyDescent="0.25">
      <c r="A4388" s="172"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2"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2"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2"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2"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2"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2"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2"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2"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2"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2"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2"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2"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2"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2"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2"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2"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2"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2"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2"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2"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2"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2"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2"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2"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2"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2"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2"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2"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2"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2"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2"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2"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2"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2"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2"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2"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2"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2"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2"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2"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2"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2"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2"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2"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2"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2"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2"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2"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2"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2"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2"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2"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2"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2"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2"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2" t="s">
        <v>17045</v>
      </c>
      <c r="B4444" t="s">
        <v>17046</v>
      </c>
      <c r="C4444" t="s">
        <v>345</v>
      </c>
      <c r="D4444" s="20" t="s">
        <v>1002</v>
      </c>
      <c r="E4444" s="26">
        <v>42309</v>
      </c>
      <c r="H4444" t="e">
        <v>#DIV/0!</v>
      </c>
      <c r="K4444" t="e">
        <v>#DIV/0!</v>
      </c>
      <c r="M4444" t="e">
        <v>#DIV/0!</v>
      </c>
      <c r="N4444">
        <v>0</v>
      </c>
      <c r="R4444" t="e">
        <v>#DIV/0!</v>
      </c>
    </row>
    <row r="4445" spans="1:19" x14ac:dyDescent="0.25">
      <c r="A4445" s="172"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2"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2"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2"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2"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2"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2"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2"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2"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2"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2"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2"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2"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2"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2"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2"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2"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2"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2"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2"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2"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2"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2"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2"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2"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2"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2"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2"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2"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2"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2"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2"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2"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2"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2"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2"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2"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2"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2"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2"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2"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2"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2"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2"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2"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2"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2"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2"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2"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2"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2"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2"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2"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2"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2"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2"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2"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2"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2"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2"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2"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2"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2"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2"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2"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2"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2"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2"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2"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2"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2"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2"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2"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2"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2"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2"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2"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2"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2"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2"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2"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2"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2"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2"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2"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2"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2"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2"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2"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2"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2"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2"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2"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2"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2"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2"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2"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2"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2"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2"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2"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2"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2"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2"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2"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2"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2"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2"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2"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2"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2"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2"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2"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2"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2"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2"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2"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2"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2"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2"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2"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2"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2"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2"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2"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2"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2"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2"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2"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2"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2"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2"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2"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2"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2"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2"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2"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2"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2"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2"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2"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2"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2"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2"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2"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2"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2"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2"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2"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2"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2"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2"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2"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2"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2"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2"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2"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2"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2"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2"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2"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2"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2"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2"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2"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2"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2"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2"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2"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2"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2"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2"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2"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2"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2"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2"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2"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2"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2"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2"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2"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2"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2"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2"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2"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2"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2"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2"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2"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2"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2"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2"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2"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2"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2"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2"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2"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2"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2"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2"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2"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2"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2"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2"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2"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2"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2"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2"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2"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2"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2"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2"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2"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2"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2"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2"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2"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2"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2"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2"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2"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2"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2"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2"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2"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2"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2"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2"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2"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2"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2"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2"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2"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2"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2"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2"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2"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2"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2"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2"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2"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2"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2"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2"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2"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2"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2"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2"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2"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2"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2"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2"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2"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2"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2"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2"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2"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2"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2"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2" t="s">
        <v>9605</v>
      </c>
      <c r="B4704" t="s">
        <v>9606</v>
      </c>
      <c r="C4704" t="s">
        <v>339</v>
      </c>
      <c r="D4704" s="20" t="s">
        <v>1000</v>
      </c>
      <c r="E4704" s="26">
        <v>42401</v>
      </c>
      <c r="H4704" t="e">
        <v>#DIV/0!</v>
      </c>
      <c r="K4704" t="e">
        <v>#DIV/0!</v>
      </c>
      <c r="M4704" t="e">
        <v>#DIV/0!</v>
      </c>
      <c r="Q4704">
        <v>0</v>
      </c>
      <c r="R4704" t="e">
        <v>#DIV/0!</v>
      </c>
    </row>
    <row r="4705" spans="1:19" x14ac:dyDescent="0.25">
      <c r="A4705" s="172"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2"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2"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2"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2"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2" t="s">
        <v>3947</v>
      </c>
      <c r="B4710" t="s">
        <v>3948</v>
      </c>
      <c r="C4710" s="20" t="s">
        <v>219</v>
      </c>
      <c r="D4710" s="20" t="s">
        <v>1000</v>
      </c>
      <c r="E4710" s="26">
        <v>42401</v>
      </c>
      <c r="H4710" t="e">
        <v>#DIV/0!</v>
      </c>
      <c r="K4710" t="e">
        <v>#DIV/0!</v>
      </c>
      <c r="M4710" t="e">
        <v>#DIV/0!</v>
      </c>
      <c r="R4710" t="e">
        <v>#DIV/0!</v>
      </c>
    </row>
    <row r="4711" spans="1:19" x14ac:dyDescent="0.25">
      <c r="A4711" s="172"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2"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2"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2"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2"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2"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2"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2"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2"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2"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2"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2"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2"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2"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2"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2"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2"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2"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2"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2"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2"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2"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2"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2"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2"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2"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2"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2"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2"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2"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2"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2"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2"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2"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2"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2"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2"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2"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2"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2"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2"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2"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2"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2"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2"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2"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2"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2"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2"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2"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2" t="s">
        <v>16943</v>
      </c>
      <c r="B4761" t="s">
        <v>16944</v>
      </c>
      <c r="C4761" t="s">
        <v>339</v>
      </c>
      <c r="D4761" s="20" t="s">
        <v>1002</v>
      </c>
      <c r="E4761" s="26">
        <v>42401</v>
      </c>
      <c r="H4761" t="e">
        <v>#DIV/0!</v>
      </c>
      <c r="K4761" t="e">
        <v>#DIV/0!</v>
      </c>
      <c r="M4761" t="e">
        <v>#DIV/0!</v>
      </c>
      <c r="Q4761">
        <v>0</v>
      </c>
      <c r="R4761" t="e">
        <v>#DIV/0!</v>
      </c>
    </row>
    <row r="4762" spans="1:19" x14ac:dyDescent="0.25">
      <c r="A4762" s="172"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2"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2"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2"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2"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2"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2"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2"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2"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2"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2"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2"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2"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2"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2"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2"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2"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2"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2"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2"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2"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2"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2"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2"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2"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2"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2"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2"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2" t="s">
        <v>22157</v>
      </c>
      <c r="B4790" t="s">
        <v>22158</v>
      </c>
      <c r="C4790" t="s">
        <v>219</v>
      </c>
      <c r="D4790" s="20" t="s">
        <v>1002</v>
      </c>
      <c r="E4790" s="26">
        <v>42401</v>
      </c>
      <c r="H4790" t="e">
        <v>#DIV/0!</v>
      </c>
      <c r="K4790" t="e">
        <v>#DIV/0!</v>
      </c>
      <c r="M4790" t="e">
        <v>#DIV/0!</v>
      </c>
      <c r="R4790" t="e">
        <v>#DIV/0!</v>
      </c>
    </row>
    <row r="4791" spans="1:19" x14ac:dyDescent="0.25">
      <c r="A4791" s="172"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2"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2"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2"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2"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2"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2"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2"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2"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2"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2"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2"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2"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2"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2"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2"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2"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2"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2"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2"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2" t="s">
        <v>9607</v>
      </c>
      <c r="B4811" t="s">
        <v>9608</v>
      </c>
      <c r="C4811" s="20" t="s">
        <v>339</v>
      </c>
      <c r="D4811" s="20" t="s">
        <v>1000</v>
      </c>
      <c r="E4811" s="26">
        <v>42430</v>
      </c>
      <c r="H4811" t="e">
        <v>#DIV/0!</v>
      </c>
      <c r="K4811" t="e">
        <v>#DIV/0!</v>
      </c>
      <c r="M4811" t="e">
        <v>#DIV/0!</v>
      </c>
      <c r="Q4811">
        <v>0</v>
      </c>
      <c r="R4811" t="e">
        <v>#DIV/0!</v>
      </c>
    </row>
    <row r="4812" spans="1:19" x14ac:dyDescent="0.25">
      <c r="A4812" s="172"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2"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2"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2"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2"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2" t="s">
        <v>3949</v>
      </c>
      <c r="B4817" t="s">
        <v>3950</v>
      </c>
      <c r="C4817" t="s">
        <v>219</v>
      </c>
      <c r="D4817" s="20" t="s">
        <v>1000</v>
      </c>
      <c r="E4817" s="26">
        <v>42430</v>
      </c>
      <c r="H4817" t="e">
        <v>#DIV/0!</v>
      </c>
      <c r="K4817" t="e">
        <v>#DIV/0!</v>
      </c>
      <c r="M4817" t="e">
        <v>#DIV/0!</v>
      </c>
      <c r="R4817" t="e">
        <v>#DIV/0!</v>
      </c>
    </row>
    <row r="4818" spans="1:19" x14ac:dyDescent="0.25">
      <c r="A4818" s="172"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2"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2"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2"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2"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2"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2"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2"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2"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2"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2"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2"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2"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2"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2"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2"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2"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2"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2"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2"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2"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2"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2"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2"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2"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2"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2"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2"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2"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2"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2"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2"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2"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2"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2"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2"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2"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2"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2"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2"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2"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2"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2"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2"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2"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2"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2"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2"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2"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2"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2" t="s">
        <v>16945</v>
      </c>
      <c r="B4868" t="s">
        <v>16946</v>
      </c>
      <c r="C4868" t="s">
        <v>339</v>
      </c>
      <c r="D4868" s="20" t="s">
        <v>1002</v>
      </c>
      <c r="E4868" s="26">
        <v>42430</v>
      </c>
      <c r="H4868" t="e">
        <v>#DIV/0!</v>
      </c>
      <c r="K4868" t="e">
        <v>#DIV/0!</v>
      </c>
      <c r="M4868" t="e">
        <v>#DIV/0!</v>
      </c>
      <c r="Q4868">
        <v>0</v>
      </c>
      <c r="R4868" t="e">
        <v>#DIV/0!</v>
      </c>
    </row>
    <row r="4869" spans="1:19" x14ac:dyDescent="0.25">
      <c r="A4869" s="172"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2"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2"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2"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2"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2"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2"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2"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2"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2"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2"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2"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2"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2"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2"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2"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2"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2"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2"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2"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2"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2"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2"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2"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2"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2"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2"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2"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2"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2"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2"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2"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2"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2"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2"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2"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2"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2"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2"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2"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2"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2"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2"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2"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2"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2"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2"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2"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2"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2"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2"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2"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2"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2"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2"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2"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2"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2"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2"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2"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2"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2"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2"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2"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2"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2"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2"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2"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2"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2"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2"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2"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2"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2"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2"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2"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2"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2"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2"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2"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2"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2"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2"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2"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2"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2"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2"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2"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2"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2"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2"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2"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2"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2"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2"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2"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2"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2"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2"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2"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2"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2"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2"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2"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2"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2"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2"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2"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2"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2"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2"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2"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2"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2"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2"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2"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2"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2"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2"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2"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2"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2"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2"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2"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2"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2"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2"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2"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2"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2"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2"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2"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2"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2"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2"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2" t="s">
        <v>22161</v>
      </c>
      <c r="B5004" t="s">
        <v>22162</v>
      </c>
      <c r="C5004" t="s">
        <v>219</v>
      </c>
      <c r="D5004" s="20" t="s">
        <v>1002</v>
      </c>
      <c r="E5004" s="26">
        <v>42461</v>
      </c>
      <c r="H5004" t="e">
        <v>#DIV/0!</v>
      </c>
      <c r="K5004" t="e">
        <v>#DIV/0!</v>
      </c>
      <c r="M5004" t="e">
        <v>#DIV/0!</v>
      </c>
      <c r="R5004" t="e">
        <v>#DIV/0!</v>
      </c>
    </row>
    <row r="5005" spans="1:19" x14ac:dyDescent="0.25">
      <c r="A5005" s="172"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2"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2"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2"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2"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2"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2"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2"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2"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2"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2"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2"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2"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2"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2"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2"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2"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2"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2"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2"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2"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2"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2"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2"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2"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2"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2" t="s">
        <v>3953</v>
      </c>
      <c r="B5031" t="s">
        <v>3954</v>
      </c>
      <c r="C5031" t="s">
        <v>219</v>
      </c>
      <c r="D5031" s="20" t="s">
        <v>1000</v>
      </c>
      <c r="E5031" s="26">
        <v>42491</v>
      </c>
      <c r="H5031" t="e">
        <v>#DIV/0!</v>
      </c>
      <c r="K5031" t="e">
        <v>#DIV/0!</v>
      </c>
      <c r="M5031" t="e">
        <v>#DIV/0!</v>
      </c>
      <c r="R5031" t="e">
        <v>#DIV/0!</v>
      </c>
    </row>
    <row r="5032" spans="1:19" x14ac:dyDescent="0.25">
      <c r="A5032" s="172"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2"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2"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2"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2"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2"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2"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2"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2"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2"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2"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2"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2"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2"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2"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2"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2"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2"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2"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2"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2"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2"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2"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2"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2"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2"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2"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2"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2"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2"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2"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2"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2"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2"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2"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2"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2"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2"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2"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2"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2"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2"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2"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2"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2"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2"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2"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2"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2"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2"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2"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2"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2"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2"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2"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2"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2"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2"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2"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2"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2"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2"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2"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2"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2"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2"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2"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2"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2"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2"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2"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2"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2"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2"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2"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2"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2"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2"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2"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2" t="s">
        <v>22163</v>
      </c>
      <c r="B5111" t="s">
        <v>22164</v>
      </c>
      <c r="C5111" s="20" t="s">
        <v>219</v>
      </c>
      <c r="D5111" s="20" t="s">
        <v>1002</v>
      </c>
      <c r="E5111" s="26">
        <v>42491</v>
      </c>
      <c r="H5111" t="e">
        <v>#DIV/0!</v>
      </c>
      <c r="K5111" t="e">
        <v>#DIV/0!</v>
      </c>
      <c r="M5111" t="e">
        <v>#DIV/0!</v>
      </c>
      <c r="R5111" t="e">
        <v>#DIV/0!</v>
      </c>
    </row>
    <row r="5112" spans="1:19" x14ac:dyDescent="0.25">
      <c r="A5112" s="172"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2"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2"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2"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2"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2"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2"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2"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2"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2"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2"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2"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2"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2"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2"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2"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2"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2"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2"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2"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2"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2"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2"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2"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2"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2"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2" t="s">
        <v>3955</v>
      </c>
      <c r="B5138" t="s">
        <v>3956</v>
      </c>
      <c r="C5138" t="s">
        <v>219</v>
      </c>
      <c r="D5138" s="20" t="s">
        <v>1000</v>
      </c>
      <c r="E5138" s="26">
        <v>42522</v>
      </c>
      <c r="H5138" t="e">
        <v>#DIV/0!</v>
      </c>
      <c r="K5138" t="e">
        <v>#DIV/0!</v>
      </c>
      <c r="M5138" t="e">
        <v>#DIV/0!</v>
      </c>
      <c r="R5138" t="e">
        <v>#DIV/0!</v>
      </c>
    </row>
    <row r="5139" spans="1:19" x14ac:dyDescent="0.25">
      <c r="A5139" s="172"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2"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2"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2"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2"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2"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2"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2"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2"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2"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2"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2"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2"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2"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2"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2"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2"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2"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2"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2"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2"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2"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2"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2"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2"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2"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2"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2"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2"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2"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2"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2"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2"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2"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2"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2"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2"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2"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2"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2"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2"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2"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2"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2"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2"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2"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2"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2"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2"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2"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2"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2"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2"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2"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2"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2"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2"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2"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2"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2"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2"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2"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2"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2"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2"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2"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2"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2"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2"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2"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2"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2"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2"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2"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2"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2"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2"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2"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2"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2" t="s">
        <v>22165</v>
      </c>
      <c r="B5218" t="s">
        <v>22166</v>
      </c>
      <c r="C5218" t="s">
        <v>219</v>
      </c>
      <c r="D5218" s="20" t="s">
        <v>1002</v>
      </c>
      <c r="E5218" s="26">
        <v>42522</v>
      </c>
      <c r="H5218" t="e">
        <v>#DIV/0!</v>
      </c>
      <c r="K5218" t="e">
        <v>#DIV/0!</v>
      </c>
      <c r="M5218" t="e">
        <v>#DIV/0!</v>
      </c>
      <c r="R5218" t="e">
        <v>#DIV/0!</v>
      </c>
    </row>
    <row r="5219" spans="1:19" x14ac:dyDescent="0.25">
      <c r="A5219" s="172"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2"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2"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2"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2"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2"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2"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2"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2"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2"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2"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2"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2"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2"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2"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2"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2"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2"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2"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2"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2"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2"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2"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2"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2"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2"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2" t="s">
        <v>3957</v>
      </c>
      <c r="B5245" t="s">
        <v>3958</v>
      </c>
      <c r="C5245" s="20" t="s">
        <v>219</v>
      </c>
      <c r="D5245" s="20" t="s">
        <v>1000</v>
      </c>
      <c r="E5245" s="26">
        <v>42552</v>
      </c>
      <c r="H5245" t="e">
        <v>#DIV/0!</v>
      </c>
      <c r="K5245" t="e">
        <v>#DIV/0!</v>
      </c>
      <c r="M5245" t="e">
        <v>#DIV/0!</v>
      </c>
      <c r="R5245" t="e">
        <v>#DIV/0!</v>
      </c>
    </row>
    <row r="5246" spans="1:19" s="20" customFormat="1" x14ac:dyDescent="0.25">
      <c r="A5246" s="172"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2"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2"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2"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2"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2"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2"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2"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2"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2"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2"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2"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2"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2"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2"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2"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2"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2"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2"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2"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2"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2"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2"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2"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2"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2"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2"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2"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2"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2"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2"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2"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2"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2"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2"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2"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2"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2"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2"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2"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2"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2"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2"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2"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2"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2"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2"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2"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2"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2"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2"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2"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2"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2"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2"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2"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2"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2"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2"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2"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2"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2"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2"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2"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2"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2"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2"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2"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2"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2"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2"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2"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2"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2"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2"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2"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2"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2"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2"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2"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2"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2"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2"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2"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2"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2"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2"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2"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2"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2"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2"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2" t="s">
        <v>22167</v>
      </c>
      <c r="B5337" t="s">
        <v>22168</v>
      </c>
      <c r="C5337" t="s">
        <v>219</v>
      </c>
      <c r="D5337" s="20" t="s">
        <v>1002</v>
      </c>
      <c r="E5337" s="26">
        <v>42552</v>
      </c>
      <c r="H5337" t="e">
        <v>#DIV/0!</v>
      </c>
      <c r="K5337" t="e">
        <v>#DIV/0!</v>
      </c>
      <c r="M5337" t="e">
        <v>#DIV/0!</v>
      </c>
      <c r="R5337" t="e">
        <v>#DIV/0!</v>
      </c>
    </row>
    <row r="5338" spans="1:19" x14ac:dyDescent="0.25">
      <c r="A5338" s="172"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2"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2"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2"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2"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2"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2"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2"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2"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2"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2"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2"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2"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2"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2"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2"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2"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2"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2"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2"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2"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2"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2"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2"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2"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2"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2"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2"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2"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2"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2"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2"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2"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2"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2"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2"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2"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2"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2"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2"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2"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2"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2"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2"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2"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2"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2"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2"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2"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2"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2"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2"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2"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2"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2"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2"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2"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2"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2"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2"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2"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2"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2"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2"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2"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2"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2"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2"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2"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2"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2"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2"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2"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2"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2"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2"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2"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2"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2"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2"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2"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2"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2"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2"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2"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2"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2"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2"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2"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2"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2"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2"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2"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2"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2"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2"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2"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2"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2"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2"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2"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2"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2"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2"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2"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2"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2"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2"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2"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2"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2"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2"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2"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2"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2"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2"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2"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2"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2"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2"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2"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2"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2"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2"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2"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2"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2"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2"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2"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2"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2"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2"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2"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2"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2"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2"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2"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2"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2"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2"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2"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2"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2"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2"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2"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2"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2"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2"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2"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2"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2"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2"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2"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2"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2"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2"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2"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2"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2"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2"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2"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2"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2"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2"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2"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2"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2"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2"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2"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2"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2"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2"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2"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2"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2"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2"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2"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2"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2"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2"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2"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2"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2"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2"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2"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2"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2"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2"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2"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2"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2"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2"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2"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2"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2"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2"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2"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2"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2"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2"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2"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2"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2"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2"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2"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2"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2"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2"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2"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2"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2"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2"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2"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2"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2"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2"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2"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2"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2"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2"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2"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2"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2"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2"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2"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2"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2"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2"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2"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2"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2"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2"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2"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2"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2"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2"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2"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2"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2"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2"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2"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2"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2"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2"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2"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2"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2"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2"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2"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2"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2"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2"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2"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2"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2"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2"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2"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2"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2"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2"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2"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2"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2"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2"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2"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2"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2"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2"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2"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2"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2"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2"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2"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2"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2"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2"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2"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2"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2"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2"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2"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2"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2"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2"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2"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2"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2"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2"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2"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2"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2"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2"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2"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2"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2"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2"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2"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2"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2"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2"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2"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2"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2"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2"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2"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2"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2"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2"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2"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2"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2"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2"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2"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2"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2"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2"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2"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2"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2"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2"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2"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2"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2"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2"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2"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2"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2"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2"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2"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2"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2"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2"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2"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2"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2"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2"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2"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2"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2"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2"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2"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2"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2"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2"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2"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2"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2"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2"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2"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2"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2"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2"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2"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2"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2"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2"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2"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2"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2"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2"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2"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2"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2"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2"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2"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2"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2"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2"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2"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2"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2"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2"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2"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2"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2"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2"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2"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2"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2"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2"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2"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2"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2"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2"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2"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2"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2"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2"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2"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2"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2"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2"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2"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2"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2"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2"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2"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2"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2"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2"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2"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2"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2"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2"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2"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2"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2"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2"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2"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2"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2"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2"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2"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2"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2"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2"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2"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2"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2"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2"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2"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2"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2"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2"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2"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2"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2"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2"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2"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2"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2"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2"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2"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2"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2"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2"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2"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2"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2"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2"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2"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2"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2"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2"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2"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2"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2"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2"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2"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2"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2"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2"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2"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2"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2"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2"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2"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2"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2"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2"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2"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2"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2"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2"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2"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2"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2"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2"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2"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2"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2"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2"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2"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2"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2"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2"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2"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2"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2"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2"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2"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2"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2"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2"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2"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2"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2"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2"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2"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2"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2"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2"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2"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2"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2"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2"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2"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2"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2"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2"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2"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2"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2"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2"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2"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2"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2"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2"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2"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2"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2"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2"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2"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2"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2"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2"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2"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2"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2"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2"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2"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2"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2"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2"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2"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2"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2"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2"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2"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2"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2"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2"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2"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2"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2"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2"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2"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2"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2"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2"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2"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2"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2"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2"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2"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2"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2"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2"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2"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2"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2"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2"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2"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2"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2"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2"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2"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2"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2"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2"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2"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2"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2"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2"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2"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2"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2"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2"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2"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2"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2"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2"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2"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2"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2"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2"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2"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2"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2"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2"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2"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2"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2"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2"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2"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2"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2"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2"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2"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2"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2"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2"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2"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2"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2"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2"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2"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2"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2"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2"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2"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2"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2"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2"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2"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2"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2"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2"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2"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2"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2"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2"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2"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2"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2"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2"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2"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2"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2"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2"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2"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2"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2"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2"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2"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2"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2"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2"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2"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2"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2"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2"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2"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2"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2"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2"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2"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2"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2"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2"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2"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2"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2"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2"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2"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2"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2"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2"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2"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2"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2"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2"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2"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2"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2"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2"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2"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2"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2"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2"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2"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2"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2"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2"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2"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2"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2"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2"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2"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2"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2"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2"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2"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2"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2"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2"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2"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2"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2"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2"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2"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2"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2"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2"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2"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2"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2"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2"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2"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2"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2"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2"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2"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2"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2"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2"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2"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2"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2"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2"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2"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2"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2"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2"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2"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2"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2"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2"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2"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2"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2"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2"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2"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2"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2"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2"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2"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2"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2"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2"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2"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2"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2"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2"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2"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2"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2"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2"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2"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2"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2"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2"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2"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2"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2"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2"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2"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2"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2"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2"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2"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2"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2"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2"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2"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2"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2"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2"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2"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2"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2"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2"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2"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2"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2"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2"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2"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2"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2"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2"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2"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2"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2"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2"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2"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2"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2"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2"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2"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2"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2"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2"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2"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2"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2"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2"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2"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2"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2"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2"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2"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2"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2"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2"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2"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2"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2"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2"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2"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2"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2"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2"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2"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2"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2"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2"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2"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2"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2"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2"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2"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2"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2"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2"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2"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2"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2"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2"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2"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2"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2"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2"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2"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2"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2"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2"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2"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2"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2"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2"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2"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2"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2"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2"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2"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2"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2"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2"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2"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2"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2"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2"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2"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2"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2"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2"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2"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2"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2"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2"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2"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2"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2"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2"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2"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2"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2"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2"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2"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2"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2"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2"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2"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2"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2"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2"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2"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2"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2"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2"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2"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2"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2"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2"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2"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2"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2"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2"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2"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2"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2"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2"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2"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2"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2"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2"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2"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2"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2"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2"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2"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2"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2"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2"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2"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2"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2"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2"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2"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2"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2"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2"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2"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2"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2"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2"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2"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2"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2"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2"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2"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2"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2"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2"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2"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2"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2"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2"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2"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2"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2"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2"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2"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2"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2"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2"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2"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2"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2"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2"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2"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2"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2"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2"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2"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2"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2"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2"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2"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2"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2"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2"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2"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2"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2"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2"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2"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2"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2"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2"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2"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2"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2"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2"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2"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2"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2"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2"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2"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2"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2"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2"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2"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2"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2"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2"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2"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2"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2"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2"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2"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2"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2"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2"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2"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2"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2"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2"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2"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2"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2"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2"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2"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2"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2"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2"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2"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2"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2"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2"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2"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2"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2"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2"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2"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2"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2"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2"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2"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2"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2"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2"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2"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2"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2"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2"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2"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2"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2"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2"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2"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2"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2"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2"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2"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2"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2"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2"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2"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2"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2"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2"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2"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2"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2"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2"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2"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2"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2"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2"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2"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2"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2"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2"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2"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2"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2"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2"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2"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2"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2"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2"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2"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2"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2"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2"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2"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2"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2"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2"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2"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2"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2"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2"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2"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2"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2"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2"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2"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2"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2"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2"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2"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2"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2"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2"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2"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2"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2"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2"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2"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2"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2"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2"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2"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2"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2"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2"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2"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2"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2"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2"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2"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2"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2"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2"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2"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2"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2"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2"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2"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2"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2"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2"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2"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2"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2"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2"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2"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2"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2"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2"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2"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2"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2"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2"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2"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2"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2"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2"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2"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2"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2"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2"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2"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2"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2"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2"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2"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2"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2"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2"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2"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2"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2"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2"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2"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2"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2"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2"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2"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2"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2"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2"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2"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2"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2"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2"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2"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2"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2"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2"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2"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2"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2"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2"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2"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2"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2"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2"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2"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2"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2"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2"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2"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2"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2"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2"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2"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2"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2"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2"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2"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2"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2"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2"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2"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2"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2"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2"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2"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2"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2"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2"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2"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2"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2"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2"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2"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2"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2"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2"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2"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2"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2"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2"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2"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2"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2"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2"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2"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2"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2"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2"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2"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2"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2"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2"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2"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2"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2"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2"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2"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2"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2"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2"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2"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2"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2"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2"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2"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2"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2"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2"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2"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2"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2"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2"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2"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2"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2"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2"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2"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2"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2"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2"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2"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2"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2"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2"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2"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2"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2"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2"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2"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2"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2"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2"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2"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2"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2"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2"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2"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2"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2"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2"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2"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2"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2"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2"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2"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2"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2"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2"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2"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2"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2"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2"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2"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2"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2"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2"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2"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2"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2"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2"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2"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2"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2"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2"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2"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2"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2"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2"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2"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2"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2"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2"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2"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2"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2"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2"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2"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2"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2"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2"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2"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2"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2"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2"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2"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2"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2"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2"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2"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2"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2"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2"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2"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2"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2"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2"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2"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2"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2"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2"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2"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2"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2"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2"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2"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2"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2"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2"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2"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2"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2"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2"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2"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2"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2"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2"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2"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2"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2"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2"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2"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2"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2"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2"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2"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2"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2"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2"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2"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2"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2"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2"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2"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2"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2"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2"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2"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2"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2"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2"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2"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2"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2"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2"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2"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2"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2"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2"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2"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2"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2"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2"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2"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2"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2"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2"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2"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2"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2"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2"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2"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2"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2"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2"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2"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2"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2"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2"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2"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2"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2"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2"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2"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2"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2"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2"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2"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2"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2"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2"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2"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2"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2"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2"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2"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2"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2"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2"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2"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2"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2"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2"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2"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2"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2"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2"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2"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2"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2"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2"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2"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2"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2"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2"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2"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2"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2"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2"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2"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2"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2"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2"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2"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2"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2"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2"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2"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2"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2"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2"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2"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2"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2"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2"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2"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2"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2"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2"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2"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2"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2"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2"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2"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2"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2"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2"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2"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2"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2"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2"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2"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2"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2"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2"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2"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2"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2"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2"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2"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2"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2"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2"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2"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2"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2"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2"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2"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2"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2"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2"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2"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2"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2"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2"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2"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2"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2"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2"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2"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2"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2"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2"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2"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2"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2"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2"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2"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2"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2"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2"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2"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2"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2"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2"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2"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2"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2"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2"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2"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2"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2"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2"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2"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2"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2"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2"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2"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2"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2"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2"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2"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2"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2"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2"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2"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2"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2"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2"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2"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2"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2"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2"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2"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2"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2"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2"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2"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2"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2"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2"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2"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2"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2"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2"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2"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2"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2"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2"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2"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2"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2"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2"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2"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2"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2"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2"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2"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2"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2"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2"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2"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2"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2"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2"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2"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2"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2"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2"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2"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2"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2"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2"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2"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2"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2"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2"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2"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2"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2"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2"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2"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2"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2"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2"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2"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2"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2"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2"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2"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2"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2"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2"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2"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2"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2"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2"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2"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2"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2"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2"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2"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2"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2"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2"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2"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2"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2"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2"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2"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2"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2"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2"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2"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2"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2"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2"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2"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2"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2"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2"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2"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2"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2"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2"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2"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2"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2"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2"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2"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2"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2"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2"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2"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2"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2"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2"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2"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2"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2"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2"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2"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2"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2"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2"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2"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2"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2"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2"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2"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2"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2"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2"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2"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2"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2"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2"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2"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2"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2"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2"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2"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2"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2"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2"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2"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2"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2"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2"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2"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2"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2"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2"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2"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2"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2"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2"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2"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2"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2"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2"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2"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2"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2"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2"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2"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2"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2"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2"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2"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2"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2"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2"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2"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2"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2"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2"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2"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2"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2"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2"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2"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2"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2"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2"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2"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2"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2"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2"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2"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2"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2"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2"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2"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2"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2"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2"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2"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2"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2"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2"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2"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2"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2"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2"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2"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2"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2"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2"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2"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2"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2"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2"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2"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2"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2"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2"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2"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2"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2"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2"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2"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2"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2"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2"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2"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2"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2"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2"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2"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2"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2"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2"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2"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2"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2"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2"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2"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2"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2"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2"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2"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2"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2"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2"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2"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2"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2"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2"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2"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2"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2"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2"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2"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2"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2"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2"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2"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2"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2"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2"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2"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2"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2"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2"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2"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2"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2"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2"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2"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2"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2"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2"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2"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2"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2"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2"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2"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2"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2"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2"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2"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2"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2"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2"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2"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2"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2"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2"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2"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2"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2"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2"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2"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2"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2"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2"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2"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2"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2"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2"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2"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2"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2"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2"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2"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2"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2"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2"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2"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2"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2"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2"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2"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2"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2"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2"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2"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2"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2"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2"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2"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2"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2"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2"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2"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2"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2"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2"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2"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2"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2"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2"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2"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2"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2"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2"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2"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2"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2"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2"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2"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2"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2"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2"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2"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2"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2"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2"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2"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2"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2"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2"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2"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2"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2"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2"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2"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2"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2"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2"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2"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2"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2"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2"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2"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2"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2"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2"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2"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2"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2"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2"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2"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2"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2"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2"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2"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2"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2"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2"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2"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2"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2"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2"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2"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2"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2"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2"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2"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2"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2"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2"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2"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2"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2"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2"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2"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2"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2"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2"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2"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2"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2"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2"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2"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2"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2"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2"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2"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2"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2"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2"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2"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2"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2"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2"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2"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2"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2"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2"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2"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2"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2"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2"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2"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2"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2"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2"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2"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2"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2"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2"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2"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2"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2"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2"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2"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2"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2"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2"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2"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2"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2"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2"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2"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2"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2"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2"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2"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2"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2"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2"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2"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2"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2"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2"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2"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2"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2"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2"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2"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2"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2"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2"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2"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2"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2"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2"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2"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2"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2"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2"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2"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2"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2"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2"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2"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2"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2"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2"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2"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2"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2"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2"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2"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2"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2"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2"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2"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2"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2"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2"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2"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2"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2"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2"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2"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2"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2"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2"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2"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2"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2"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2"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2"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2"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2"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2"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2"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2"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2"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2"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2"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2"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2"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2"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2"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2"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2"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2"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2"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2"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2"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2"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2"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2"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2"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2"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2"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2"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2"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2"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2"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2"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2"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2"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2"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2"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2"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2"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2"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2"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2"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2"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2"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2"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2"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2"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2"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2"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2"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2"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2"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2"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2"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2"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2"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2"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2"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2"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2"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2"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2"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2"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2"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2"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2"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2"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2"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2"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2"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2"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2"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2"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2"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2"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2"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2"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2"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2"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2"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2"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2"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2"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2"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2"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2"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2"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2"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2"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2"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2"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2"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2"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2"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2"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2"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2"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2"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2"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2"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2"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2"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2"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2"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2"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2"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2"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2"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2"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2"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2"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2"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2"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2"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2"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2"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2"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2"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2"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2"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2"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2"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2"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2"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2"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2"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2"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2"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2"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2"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2"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2"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2"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2"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2"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2"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2"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2"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2"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2"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2"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2"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2"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2"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2"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2"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2"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2"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2"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2"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2"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2"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2"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2"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2"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2"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2"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2"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2"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2"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2"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2"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2"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2"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2"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2"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2"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2"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2"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2"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2"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2"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2"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2"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2"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2"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2"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2"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2"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2"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2"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2"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2"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2"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2"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2"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2"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2"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2"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2"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2"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2"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2"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2"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2"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2"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2"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2"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2"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2"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2"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2"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2"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2"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2"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2"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2"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2"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2"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2"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2"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2"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2"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2"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2"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2"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2"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2"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2"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2"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2"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2"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2"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2"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2"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2"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2"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2"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2"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2"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2"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2"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2"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2"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2"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2"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2"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2"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2"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2"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2"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2"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2"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2"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2"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2"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2"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2"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2"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2"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2"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2"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2"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2"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2"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2"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2"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2"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2"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2"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2"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2"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2"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2"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2"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2"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2"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2"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2"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2"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2"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2"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2"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2"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2"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2"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2"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2"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2"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2"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2"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2"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2"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2"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2"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2"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2"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2"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2"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2"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2"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2"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2"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2"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2"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2"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2"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2"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2"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2"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2"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2"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2"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2"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2"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2"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2"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2"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2"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2"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2"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2"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2"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2"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2"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2"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2"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2"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2"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2"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2"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2"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2"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2"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2"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2"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2"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2"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2"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2"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2"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2"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2"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2"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2"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2"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2"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2"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2"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2"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2"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2"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2"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2"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2"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2"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2"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2"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2"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2"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2"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2"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2"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2"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2"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2"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2"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2"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2"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2"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2"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2"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2"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2"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2"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2"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2"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2"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2"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2"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2"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2"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2"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2"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2"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2"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2"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2"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2"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2"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2"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2"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2"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2"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2"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2"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2"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2"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2"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2"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2"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2"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2"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2"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2"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2"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2"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2"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2"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2"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2"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2"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2"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2"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2"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2"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2"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2"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2"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2"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2"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2"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2"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2"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2"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2"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2"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2"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2"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2"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2"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2"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2"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2"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2"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2"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2"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2"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2"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2"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2"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2"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2"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2"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2"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2"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2"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2"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2"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2"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2"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2"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2"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2"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2"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2"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2"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2"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2"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2"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2"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2"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2"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2"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2"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2"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2"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2"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2"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2"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2"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2"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2"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2"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2"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2"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2"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2"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2"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2"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2"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2"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2"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2"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2"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2"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2"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2"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2"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2"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2"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2"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2"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2"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2"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2"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2"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2"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2"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2"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2"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2"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2"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2"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2"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2"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2"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2"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2"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2"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2"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2"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2"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2"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2"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2"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2"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2"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2"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2"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2"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2"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2"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2"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2"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2"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2"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2"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2"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2"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2"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2"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2"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2"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2"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2"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2"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2"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2"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2"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2"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2"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2"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2"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2"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2"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2"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2"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2"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2"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2"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2"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2"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2"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2"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2"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2"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2"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2"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2"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2"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2"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2"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2"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2"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2"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2"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2"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2"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2"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2"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2"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2"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2"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2"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2"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2"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2"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2"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2"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2"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2"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2"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2"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2"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2"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2"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2"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2"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2"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2"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2"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2"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2"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2"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2"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2"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2"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2"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2"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2"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2"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2"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2"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2"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2"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2"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2"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2"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2"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2"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2"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2"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2"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2"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2"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2"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2"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2"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2"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2"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2"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2"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2"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2"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2"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2"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2"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2"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2"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2"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2"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2"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2"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2"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2"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2"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2"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2"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2"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2"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2"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2"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2"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2"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2"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2"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2"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2"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2"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2"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2"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2"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2"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2"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2"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2"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2"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2"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2"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2"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2" t="s">
        <v>7419</v>
      </c>
      <c r="B7986" s="20" t="s">
        <v>7420</v>
      </c>
      <c r="C7986" s="20" t="s">
        <v>901</v>
      </c>
      <c r="D7986" s="20" t="s">
        <v>1001</v>
      </c>
      <c r="E7986" s="26">
        <v>43221</v>
      </c>
    </row>
    <row r="7987" spans="1:20" s="20" customFormat="1" x14ac:dyDescent="0.25">
      <c r="A7987" s="172"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2"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2"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2"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2"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2"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2"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2"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2"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2"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2"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2"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2"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2"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2"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2"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2"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2"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2"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2"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2"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2"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2"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2"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2"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2"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2"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2"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2"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2"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2"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2"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2"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2"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2"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2"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2"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2"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2"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2"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2"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2"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2"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2"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2"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2"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2"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2"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2"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2"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2"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2"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2"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2"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2"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2"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2"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2"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2"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2"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2"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2"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2"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2"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2"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2"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2"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2"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2"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2"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2"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2"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2"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2"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2"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2"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2"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2"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2"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2"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2"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2"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2"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2"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2"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2"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2"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2"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2"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2"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2"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2"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2"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2"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2"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2"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2"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2"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2"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2"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2"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2"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2"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2"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2"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2"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2"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2"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2"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2"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2"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2"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2"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2"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2"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2"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2"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2"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2"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2"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2"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2"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2"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2"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2"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2"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2"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2"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2"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2"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2"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2"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2"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2"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2"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2"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2"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2"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2"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2"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2"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2"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2"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2"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2"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2"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2"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2"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2"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2"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2"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2"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2"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2"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2"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2"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2"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2"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2"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2"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2"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2"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2"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2"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2"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2"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2"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2"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2"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2"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2"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2"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2"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2"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2"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2"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2"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2"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2"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2"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2"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2"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2"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2"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2"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2"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2"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2"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2"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2"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2"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2"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2"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2"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2"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2"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2"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2"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2"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2"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2"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2"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2"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2"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2"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2"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2"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2"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2"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2"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2"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2"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2"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2"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2"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2"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2"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2"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2"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2"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2"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2"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2"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2"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2"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2"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2"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2"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2"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2"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2"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2"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2"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2"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2"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2"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2"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2"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2"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2"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2"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2"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2"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2"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2"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2"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2"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2"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2"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2"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2"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2"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2"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2"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2"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2"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2"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2"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2"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2"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2"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2"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2"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2"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2"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2"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2"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2"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2"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2"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2"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2"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2"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2"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2"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2"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2"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2"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2"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2"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2"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2"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2"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2"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2"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2"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2"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2"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2"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2"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2" t="s">
        <v>14801</v>
      </c>
      <c r="B8277" s="172" t="s">
        <v>14802</v>
      </c>
      <c r="C8277" s="20" t="s">
        <v>1054</v>
      </c>
      <c r="D8277" s="172"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2"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2"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2"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2"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2"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2"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2"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2"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2"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2"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2"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2"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2"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2"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2"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2"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2"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2"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2"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2"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2"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2"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2"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2"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2"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2"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2"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2"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2"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2"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2"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2"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2"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2"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2"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2"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2"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2"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2"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2"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2"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2"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2"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2"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2"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2"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2"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2"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2"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2"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2"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2"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2"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2"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2"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2"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2"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2"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2"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2"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2"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2"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2"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2"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2"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2"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2"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2"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2"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2"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2"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2"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2"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2"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2"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2"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2"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2"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2"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2"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2"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2"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2"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2"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2"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2"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2"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2"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2"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2"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2"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2"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2"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2"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2"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2"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2"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2"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2"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2"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2"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2"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2"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2"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2"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2"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2"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2"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2"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2"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2"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2"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2"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2"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2"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2"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2"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2"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2"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2"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2"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2"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2"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2"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2"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2"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2"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2"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2"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2"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2"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2"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2"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2"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2"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2"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2"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2"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2"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2"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2"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2"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2"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2"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2"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2"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2"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2"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2"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2"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2"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2"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2"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2"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2"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2"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2"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2"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2"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2" t="s">
        <v>14803</v>
      </c>
      <c r="B8437" s="172" t="s">
        <v>14804</v>
      </c>
      <c r="C8437" s="20" t="s">
        <v>1054</v>
      </c>
      <c r="D8437" s="172"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2"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2"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2"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2"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2"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2"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2"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2"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2"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2"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2"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2"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2"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2"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2"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2"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2"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2"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2"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2"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2"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2"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2"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2"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2"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2"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2"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2"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2"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2"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2"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2"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2"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2"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2"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2"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2"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2"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2"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2"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2"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2"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2"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2"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2"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2"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2"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2"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2"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2"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2"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2"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2"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2"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2"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2"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2"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2"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2"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2"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2"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2"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2"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2"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2"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2"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2"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2"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2"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2"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2"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2"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2"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2"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2"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2"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2"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2"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2"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2"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2"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2"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2"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2"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2"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2"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2"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2"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2"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2"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2"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2"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2"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2"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2"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2"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2"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2"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2"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2"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2"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2"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2"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2"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2"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2"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2"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2"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2"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2"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2"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2"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2"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2"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2"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2"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2"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2"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2"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2"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2"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2"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2"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2"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2"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2"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2"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2"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2"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2"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2"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2"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2"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2"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2"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2"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2"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2"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2"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2"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2"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2"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2"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2"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2"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2"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2"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2"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2"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2"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2"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2"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2"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2"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2"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2"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2"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2"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2"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2" t="s">
        <v>14805</v>
      </c>
      <c r="B8597" s="172" t="s">
        <v>14806</v>
      </c>
      <c r="C8597" s="20" t="s">
        <v>1054</v>
      </c>
      <c r="D8597" s="172"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2"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2"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2"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2"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2"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2"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2"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2"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2"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2"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2"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2"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2"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2"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2"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2"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2"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2"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2"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2"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2"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2"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2"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2"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2"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2"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2"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2"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2"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2"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2"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2"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2"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2"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2"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2"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2"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2"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2"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2"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2"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2" t="s">
        <v>1466</v>
      </c>
      <c r="B8639" s="20" t="s">
        <v>1467</v>
      </c>
      <c r="C8639" s="20" t="s">
        <v>896</v>
      </c>
      <c r="D8639" s="172"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2"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2"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2"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2"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2"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2"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2"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2"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2"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2"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2"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2"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2"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2"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2"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2"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2"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2"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2"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2"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2"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2"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2"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2"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2"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2"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2"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2"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2"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2"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2"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2"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2"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2"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2"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2"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2"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2"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2"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2"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2"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2"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2"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2"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2"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2"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2"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2"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2"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2"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2"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2"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2"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2"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2"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2"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2"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2"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2"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2"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2"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2"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2"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2"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2"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2"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2"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2"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2"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2"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2"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2"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2"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2"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2"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2"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2"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2"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2"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2"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2"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2"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2"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2"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2"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2"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2"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2"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2"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2"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2"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2"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2"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2"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2"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2"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2"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2"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2"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2"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2"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2"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2"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2"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2"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2"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2"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2"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2"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2"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2"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2"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2"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2"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2"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2"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2"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2" t="s">
        <v>14807</v>
      </c>
      <c r="B8757" s="172" t="s">
        <v>14808</v>
      </c>
      <c r="C8757" s="20" t="s">
        <v>1054</v>
      </c>
      <c r="D8757" s="172"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2"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2"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2"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2"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2"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2"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2"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2"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2"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2"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2"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2"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2"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2"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2"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2"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2"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2"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2"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2"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2"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2"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2"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2"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2"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2"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2"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2"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2"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2"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2"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2"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2"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2"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2"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2"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2"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2"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2"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2"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2"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2"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2"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2"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2"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2"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2"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2"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2"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2"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2"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2"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2"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2"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2"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2"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2"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2"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2"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2"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2"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2"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2"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2"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2"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2"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2"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2"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2"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2"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2"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2"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2"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2"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2"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2"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2"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2"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2"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2"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2"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2"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2"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2"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2"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2"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2"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2"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2"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2"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2"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2"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2"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2"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2"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2"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2"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2"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2"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2"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2"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2"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2"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2"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2"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2"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2"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2" t="s">
        <v>1334</v>
      </c>
      <c r="B8865" s="20" t="s">
        <v>1335</v>
      </c>
      <c r="C8865" s="20" t="s">
        <v>1237</v>
      </c>
      <c r="D8865" s="20" t="s">
        <v>1002</v>
      </c>
      <c r="E8865" s="26">
        <v>43405</v>
      </c>
      <c r="F8865" s="20">
        <v>28.5</v>
      </c>
      <c r="G8865" s="20">
        <v>31</v>
      </c>
      <c r="I8865" s="20">
        <v>126</v>
      </c>
      <c r="J8865" s="20">
        <v>165</v>
      </c>
      <c r="L8865" s="20">
        <v>178</v>
      </c>
      <c r="N8865" s="20">
        <v>109</v>
      </c>
      <c r="O8865" s="169"/>
      <c r="P8865" s="20">
        <v>7</v>
      </c>
      <c r="Q8865" s="20">
        <v>8</v>
      </c>
      <c r="S8865" s="20">
        <v>17</v>
      </c>
      <c r="T8865" s="20">
        <v>0.11</v>
      </c>
    </row>
    <row r="8866" spans="1:20" s="20" customFormat="1" x14ac:dyDescent="0.25">
      <c r="A8866" s="172"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2" t="s">
        <v>11138</v>
      </c>
      <c r="B8867" s="20" t="s">
        <v>11139</v>
      </c>
      <c r="C8867" s="20" t="s">
        <v>228</v>
      </c>
      <c r="D8867" s="20" t="s">
        <v>1000</v>
      </c>
      <c r="E8867" s="26">
        <v>43405</v>
      </c>
      <c r="F8867" s="20">
        <v>0</v>
      </c>
      <c r="G8867" s="20">
        <v>0</v>
      </c>
      <c r="I8867" s="20">
        <v>0</v>
      </c>
      <c r="J8867" s="168">
        <v>0</v>
      </c>
      <c r="L8867" s="20">
        <v>0</v>
      </c>
      <c r="N8867" s="20">
        <v>0</v>
      </c>
      <c r="O8867" s="169"/>
      <c r="P8867" s="20">
        <v>0</v>
      </c>
      <c r="Q8867" s="20">
        <v>0</v>
      </c>
      <c r="S8867" s="20">
        <v>0</v>
      </c>
      <c r="T8867" s="20">
        <v>0.16</v>
      </c>
    </row>
    <row r="8868" spans="1:20" s="20" customFormat="1" x14ac:dyDescent="0.25">
      <c r="A8868" s="172" t="s">
        <v>9391</v>
      </c>
      <c r="B8868" s="20" t="s">
        <v>9392</v>
      </c>
      <c r="C8868" s="20" t="s">
        <v>211</v>
      </c>
      <c r="D8868" s="20" t="s">
        <v>1000</v>
      </c>
      <c r="E8868" s="26">
        <v>43405</v>
      </c>
      <c r="F8868" s="20">
        <v>0</v>
      </c>
      <c r="G8868" s="20">
        <v>0</v>
      </c>
      <c r="I8868" s="20">
        <v>0</v>
      </c>
      <c r="J8868" s="168">
        <v>0</v>
      </c>
      <c r="L8868" s="20">
        <v>0</v>
      </c>
      <c r="N8868" s="20">
        <v>0</v>
      </c>
      <c r="O8868" s="169"/>
      <c r="P8868" s="20">
        <v>0</v>
      </c>
      <c r="Q8868" s="20">
        <v>0</v>
      </c>
      <c r="S8868" s="20">
        <v>0</v>
      </c>
      <c r="T8868" s="20">
        <v>0.17</v>
      </c>
    </row>
    <row r="8869" spans="1:20" s="20" customFormat="1" x14ac:dyDescent="0.25">
      <c r="A8869" s="172" t="s">
        <v>8552</v>
      </c>
      <c r="B8869" s="20" t="s">
        <v>8553</v>
      </c>
      <c r="C8869" s="20" t="s">
        <v>213</v>
      </c>
      <c r="D8869" s="20" t="s">
        <v>1000</v>
      </c>
      <c r="E8869" s="26">
        <v>43405</v>
      </c>
      <c r="F8869" s="20">
        <v>0</v>
      </c>
      <c r="G8869" s="20">
        <v>0</v>
      </c>
      <c r="I8869" s="20">
        <v>0</v>
      </c>
      <c r="J8869" s="168">
        <v>0</v>
      </c>
      <c r="L8869" s="20">
        <v>0</v>
      </c>
      <c r="N8869" s="20">
        <v>0</v>
      </c>
      <c r="O8869" s="169"/>
      <c r="P8869" s="20">
        <v>0</v>
      </c>
      <c r="Q8869" s="20">
        <v>0</v>
      </c>
      <c r="S8869" s="20">
        <v>0</v>
      </c>
      <c r="T8869" s="20">
        <v>0.27</v>
      </c>
    </row>
    <row r="8870" spans="1:20" s="20" customFormat="1" x14ac:dyDescent="0.25">
      <c r="A8870" s="172" t="s">
        <v>5128</v>
      </c>
      <c r="B8870" s="20" t="s">
        <v>5129</v>
      </c>
      <c r="C8870" s="20" t="s">
        <v>229</v>
      </c>
      <c r="D8870" s="20" t="s">
        <v>1000</v>
      </c>
      <c r="E8870" s="26">
        <v>43405</v>
      </c>
      <c r="F8870" s="20">
        <v>0</v>
      </c>
      <c r="G8870" s="20">
        <v>0</v>
      </c>
      <c r="I8870" s="20">
        <v>0</v>
      </c>
      <c r="J8870" s="168">
        <v>0</v>
      </c>
      <c r="L8870" s="20">
        <v>0</v>
      </c>
      <c r="N8870" s="20">
        <v>0</v>
      </c>
      <c r="O8870" s="169"/>
      <c r="P8870" s="20">
        <v>0</v>
      </c>
      <c r="Q8870" s="20">
        <v>0</v>
      </c>
      <c r="S8870" s="20">
        <v>0</v>
      </c>
      <c r="T8870" s="20">
        <v>0.28000000000000003</v>
      </c>
    </row>
    <row r="8871" spans="1:20" s="20" customFormat="1" x14ac:dyDescent="0.25">
      <c r="A8871" s="172" t="s">
        <v>13253</v>
      </c>
      <c r="B8871" s="20" t="s">
        <v>13165</v>
      </c>
      <c r="C8871" s="20" t="s">
        <v>1051</v>
      </c>
      <c r="D8871" s="20" t="s">
        <v>1002</v>
      </c>
      <c r="E8871" s="26">
        <v>43405</v>
      </c>
      <c r="F8871" s="20">
        <v>0</v>
      </c>
      <c r="G8871" s="20">
        <v>0</v>
      </c>
      <c r="I8871" s="20">
        <v>0</v>
      </c>
      <c r="J8871" s="168">
        <v>0</v>
      </c>
      <c r="L8871" s="20">
        <v>0</v>
      </c>
      <c r="N8871" s="20">
        <v>0</v>
      </c>
      <c r="O8871" s="169"/>
      <c r="P8871" s="20">
        <v>0</v>
      </c>
      <c r="Q8871" s="20">
        <v>0</v>
      </c>
      <c r="S8871" s="20">
        <v>0</v>
      </c>
    </row>
    <row r="8872" spans="1:20" s="20" customFormat="1" x14ac:dyDescent="0.25">
      <c r="A8872" s="172" t="s">
        <v>7463</v>
      </c>
      <c r="B8872" s="20" t="s">
        <v>7464</v>
      </c>
      <c r="C8872" s="20" t="s">
        <v>1048</v>
      </c>
      <c r="D8872" s="20" t="s">
        <v>1000</v>
      </c>
      <c r="E8872" s="26">
        <v>43405</v>
      </c>
      <c r="F8872" s="20">
        <v>0</v>
      </c>
      <c r="G8872" s="20">
        <v>0</v>
      </c>
      <c r="I8872" s="20">
        <v>0</v>
      </c>
      <c r="J8872" s="20">
        <v>0</v>
      </c>
      <c r="L8872" s="20">
        <v>0</v>
      </c>
      <c r="N8872" s="20">
        <v>0</v>
      </c>
      <c r="O8872" s="169"/>
      <c r="P8872" s="20">
        <v>0</v>
      </c>
      <c r="Q8872" s="20">
        <v>0</v>
      </c>
      <c r="S8872" s="20">
        <v>0</v>
      </c>
    </row>
    <row r="8873" spans="1:20" s="20" customFormat="1" x14ac:dyDescent="0.25">
      <c r="A8873" s="172" t="s">
        <v>5752</v>
      </c>
      <c r="B8873" s="20" t="s">
        <v>5753</v>
      </c>
      <c r="C8873" s="20" t="s">
        <v>1047</v>
      </c>
      <c r="D8873" s="20" t="s">
        <v>1000</v>
      </c>
      <c r="E8873" s="26">
        <v>43405</v>
      </c>
      <c r="F8873" s="20">
        <v>2.5</v>
      </c>
      <c r="G8873" s="20">
        <v>3.5</v>
      </c>
      <c r="I8873" s="20">
        <v>11</v>
      </c>
      <c r="J8873" s="168">
        <v>15</v>
      </c>
      <c r="L8873" s="20">
        <v>20</v>
      </c>
      <c r="N8873" s="20">
        <v>11</v>
      </c>
      <c r="O8873" s="169"/>
      <c r="P8873" s="20">
        <v>0</v>
      </c>
      <c r="Q8873" s="20">
        <v>0</v>
      </c>
      <c r="S8873" s="20">
        <v>0</v>
      </c>
    </row>
    <row r="8874" spans="1:20" s="20" customFormat="1" x14ac:dyDescent="0.25">
      <c r="A8874" s="172" t="s">
        <v>12362</v>
      </c>
      <c r="B8874" s="20" t="s">
        <v>12363</v>
      </c>
      <c r="C8874" s="20" t="s">
        <v>1050</v>
      </c>
      <c r="D8874" s="20" t="s">
        <v>1001</v>
      </c>
      <c r="E8874" s="26">
        <v>43405</v>
      </c>
      <c r="F8874" s="20">
        <v>2</v>
      </c>
      <c r="G8874" s="20">
        <v>2.5</v>
      </c>
      <c r="I8874" s="20">
        <v>6</v>
      </c>
      <c r="J8874" s="168">
        <v>11</v>
      </c>
      <c r="L8874" s="20">
        <v>14</v>
      </c>
      <c r="N8874" s="20">
        <v>6</v>
      </c>
      <c r="O8874" s="169"/>
      <c r="P8874" s="20">
        <v>0</v>
      </c>
      <c r="Q8874" s="20">
        <v>0</v>
      </c>
      <c r="S8874" s="20">
        <v>0</v>
      </c>
    </row>
    <row r="8875" spans="1:20" s="20" customFormat="1" x14ac:dyDescent="0.25">
      <c r="A8875" s="172" t="s">
        <v>10101</v>
      </c>
      <c r="B8875" s="20" t="s">
        <v>10102</v>
      </c>
      <c r="C8875" s="20" t="s">
        <v>1049</v>
      </c>
      <c r="D8875" s="20" t="s">
        <v>1001</v>
      </c>
      <c r="E8875" s="26">
        <v>43405</v>
      </c>
      <c r="F8875" s="20">
        <v>0</v>
      </c>
      <c r="G8875" s="20">
        <v>0</v>
      </c>
      <c r="I8875" s="20">
        <v>0</v>
      </c>
      <c r="J8875" s="168">
        <v>0</v>
      </c>
      <c r="L8875" s="20">
        <v>0</v>
      </c>
      <c r="N8875" s="20">
        <v>0</v>
      </c>
      <c r="O8875" s="169"/>
      <c r="P8875" s="20">
        <v>0</v>
      </c>
      <c r="Q8875" s="20">
        <v>0</v>
      </c>
      <c r="S8875" s="20">
        <v>0</v>
      </c>
    </row>
    <row r="8876" spans="1:20" s="20" customFormat="1" x14ac:dyDescent="0.25">
      <c r="A8876" s="172" t="s">
        <v>7433</v>
      </c>
      <c r="B8876" s="20" t="s">
        <v>7434</v>
      </c>
      <c r="C8876" s="20" t="s">
        <v>1048</v>
      </c>
      <c r="D8876" s="20" t="s">
        <v>1001</v>
      </c>
      <c r="E8876" s="26">
        <v>43405</v>
      </c>
      <c r="F8876" s="20">
        <v>1.5</v>
      </c>
      <c r="G8876" s="20">
        <v>2.5</v>
      </c>
      <c r="I8876" s="20">
        <v>12</v>
      </c>
      <c r="J8876" s="20">
        <v>8</v>
      </c>
      <c r="L8876" s="20">
        <v>14</v>
      </c>
      <c r="N8876" s="20">
        <v>12</v>
      </c>
      <c r="O8876" s="169"/>
      <c r="P8876" s="20">
        <v>0</v>
      </c>
      <c r="Q8876" s="20">
        <v>0</v>
      </c>
      <c r="S8876" s="20">
        <v>0</v>
      </c>
    </row>
    <row r="8877" spans="1:20" s="20" customFormat="1" x14ac:dyDescent="0.25">
      <c r="A8877" s="172" t="s">
        <v>5577</v>
      </c>
      <c r="B8877" s="20" t="s">
        <v>5578</v>
      </c>
      <c r="C8877" s="20" t="s">
        <v>1047</v>
      </c>
      <c r="D8877" s="20" t="s">
        <v>1001</v>
      </c>
      <c r="E8877" s="26">
        <v>43405</v>
      </c>
      <c r="F8877" s="20">
        <v>0</v>
      </c>
      <c r="G8877" s="20">
        <v>0</v>
      </c>
      <c r="I8877" s="20">
        <v>0</v>
      </c>
      <c r="J8877" s="168">
        <v>0</v>
      </c>
      <c r="L8877" s="20">
        <v>0</v>
      </c>
      <c r="N8877" s="20">
        <v>0</v>
      </c>
      <c r="O8877" s="169"/>
      <c r="P8877" s="20">
        <v>0</v>
      </c>
      <c r="Q8877" s="20">
        <v>0</v>
      </c>
      <c r="S8877" s="20">
        <v>0</v>
      </c>
    </row>
    <row r="8878" spans="1:20" s="20" customFormat="1" x14ac:dyDescent="0.25">
      <c r="A8878" s="172" t="s">
        <v>10629</v>
      </c>
      <c r="B8878" s="20" t="s">
        <v>10630</v>
      </c>
      <c r="C8878" s="20" t="s">
        <v>205</v>
      </c>
      <c r="D8878" s="20" t="s">
        <v>1000</v>
      </c>
      <c r="E8878" s="26">
        <v>43405</v>
      </c>
      <c r="F8878" s="20">
        <v>0</v>
      </c>
      <c r="G8878" s="20">
        <v>0</v>
      </c>
      <c r="I8878" s="20">
        <v>0</v>
      </c>
      <c r="J8878" s="168">
        <v>0</v>
      </c>
      <c r="L8878" s="20">
        <v>0</v>
      </c>
      <c r="N8878" s="20">
        <v>0</v>
      </c>
      <c r="O8878" s="169"/>
      <c r="P8878" s="20">
        <v>0</v>
      </c>
      <c r="Q8878" s="20">
        <v>0</v>
      </c>
      <c r="S8878" s="20">
        <v>0</v>
      </c>
    </row>
    <row r="8879" spans="1:20" s="20" customFormat="1" x14ac:dyDescent="0.25">
      <c r="A8879" s="172" t="s">
        <v>10035</v>
      </c>
      <c r="B8879" s="20" t="s">
        <v>10036</v>
      </c>
      <c r="C8879" s="20" t="s">
        <v>384</v>
      </c>
      <c r="D8879" s="20" t="s">
        <v>1000</v>
      </c>
      <c r="E8879" s="26">
        <v>43405</v>
      </c>
      <c r="F8879" s="20">
        <v>0</v>
      </c>
      <c r="G8879" s="20">
        <v>0</v>
      </c>
      <c r="I8879" s="20">
        <v>0</v>
      </c>
      <c r="J8879" s="168">
        <v>0</v>
      </c>
      <c r="L8879" s="20">
        <v>0</v>
      </c>
      <c r="N8879" s="20">
        <v>0</v>
      </c>
      <c r="O8879" s="169"/>
      <c r="P8879" s="20">
        <v>0</v>
      </c>
      <c r="Q8879" s="20">
        <v>0</v>
      </c>
      <c r="S8879" s="20">
        <v>0</v>
      </c>
    </row>
    <row r="8880" spans="1:20" s="20" customFormat="1" x14ac:dyDescent="0.25">
      <c r="A8880" s="172" t="s">
        <v>8976</v>
      </c>
      <c r="B8880" s="20" t="s">
        <v>8977</v>
      </c>
      <c r="C8880" s="20" t="s">
        <v>210</v>
      </c>
      <c r="D8880" s="20" t="s">
        <v>1000</v>
      </c>
      <c r="E8880" s="26">
        <v>43405</v>
      </c>
      <c r="F8880" s="20">
        <v>3</v>
      </c>
      <c r="G8880" s="20">
        <v>4</v>
      </c>
      <c r="I8880" s="20">
        <v>16</v>
      </c>
      <c r="J8880" s="168">
        <v>18</v>
      </c>
      <c r="L8880" s="20">
        <v>24</v>
      </c>
      <c r="N8880" s="20">
        <v>10</v>
      </c>
      <c r="O8880" s="169">
        <v>0</v>
      </c>
      <c r="P8880" s="20">
        <v>0</v>
      </c>
      <c r="Q8880" s="20">
        <v>0</v>
      </c>
      <c r="S8880" s="20">
        <v>6</v>
      </c>
    </row>
    <row r="8881" spans="1:19" s="20" customFormat="1" x14ac:dyDescent="0.25">
      <c r="A8881" s="172" t="s">
        <v>6171</v>
      </c>
      <c r="B8881" s="20" t="s">
        <v>6172</v>
      </c>
      <c r="C8881" s="20" t="s">
        <v>215</v>
      </c>
      <c r="D8881" s="20" t="s">
        <v>1000</v>
      </c>
      <c r="E8881" s="26">
        <v>43405</v>
      </c>
      <c r="F8881" s="20">
        <v>4.5</v>
      </c>
      <c r="G8881" s="20">
        <v>6</v>
      </c>
      <c r="I8881" s="20">
        <v>24</v>
      </c>
      <c r="J8881" s="168">
        <v>29</v>
      </c>
      <c r="L8881" s="20">
        <v>40</v>
      </c>
      <c r="N8881" s="20">
        <v>16</v>
      </c>
      <c r="O8881" s="169">
        <v>0.95</v>
      </c>
      <c r="P8881" s="20">
        <v>2</v>
      </c>
      <c r="Q8881" s="20">
        <v>2</v>
      </c>
      <c r="S8881" s="20">
        <v>8</v>
      </c>
    </row>
    <row r="8882" spans="1:19" s="20" customFormat="1" x14ac:dyDescent="0.25">
      <c r="A8882" s="172" t="s">
        <v>3471</v>
      </c>
      <c r="B8882" s="20" t="s">
        <v>3472</v>
      </c>
      <c r="C8882" s="20" t="s">
        <v>221</v>
      </c>
      <c r="D8882" s="20" t="s">
        <v>1000</v>
      </c>
      <c r="E8882" s="26">
        <v>43405</v>
      </c>
      <c r="F8882" s="20">
        <v>0</v>
      </c>
      <c r="G8882" s="20">
        <v>0</v>
      </c>
      <c r="I8882" s="20">
        <v>0</v>
      </c>
      <c r="J8882" s="168">
        <v>0</v>
      </c>
      <c r="L8882" s="20">
        <v>0</v>
      </c>
      <c r="N8882" s="20">
        <v>0</v>
      </c>
      <c r="O8882" s="169"/>
      <c r="P8882" s="20">
        <v>0</v>
      </c>
      <c r="Q8882" s="20">
        <v>0</v>
      </c>
      <c r="S8882" s="20">
        <v>0</v>
      </c>
    </row>
    <row r="8883" spans="1:19" s="20" customFormat="1" x14ac:dyDescent="0.25">
      <c r="A8883" s="172" t="s">
        <v>3296</v>
      </c>
      <c r="B8883" s="20" t="s">
        <v>3297</v>
      </c>
      <c r="C8883" s="20" t="s">
        <v>222</v>
      </c>
      <c r="D8883" s="20" t="s">
        <v>1000</v>
      </c>
      <c r="E8883" s="26">
        <v>43405</v>
      </c>
      <c r="F8883" s="20">
        <v>0</v>
      </c>
      <c r="G8883" s="20">
        <v>0</v>
      </c>
      <c r="I8883" s="20">
        <v>0</v>
      </c>
      <c r="J8883" s="168">
        <v>0</v>
      </c>
      <c r="L8883" s="20">
        <v>0</v>
      </c>
      <c r="N8883" s="20">
        <v>0</v>
      </c>
      <c r="O8883" s="169"/>
      <c r="P8883" s="20">
        <v>0</v>
      </c>
      <c r="Q8883" s="20">
        <v>0</v>
      </c>
      <c r="S8883" s="20">
        <v>0</v>
      </c>
    </row>
    <row r="8884" spans="1:19" s="20" customFormat="1" x14ac:dyDescent="0.25">
      <c r="A8884" s="172" t="s">
        <v>7341</v>
      </c>
      <c r="B8884" s="20" t="s">
        <v>7342</v>
      </c>
      <c r="C8884" s="20" t="s">
        <v>1052</v>
      </c>
      <c r="D8884" s="20" t="s">
        <v>1000</v>
      </c>
      <c r="E8884" s="26">
        <v>43405</v>
      </c>
      <c r="F8884" s="20">
        <v>2.5</v>
      </c>
      <c r="G8884" s="20">
        <v>3</v>
      </c>
      <c r="I8884" s="20">
        <v>24</v>
      </c>
      <c r="J8884" s="168">
        <v>15</v>
      </c>
      <c r="K8884" s="168"/>
      <c r="L8884" s="168">
        <v>18</v>
      </c>
      <c r="N8884" s="20">
        <v>20</v>
      </c>
      <c r="O8884" s="169"/>
      <c r="P8884" s="20">
        <v>2</v>
      </c>
      <c r="Q8884" s="20">
        <v>3</v>
      </c>
      <c r="S8884" s="20">
        <v>4</v>
      </c>
    </row>
    <row r="8885" spans="1:19" s="20" customFormat="1" x14ac:dyDescent="0.25">
      <c r="A8885" s="172" t="s">
        <v>5333</v>
      </c>
      <c r="B8885" s="20" t="s">
        <v>5334</v>
      </c>
      <c r="C8885" s="20" t="s">
        <v>1053</v>
      </c>
      <c r="D8885" s="20" t="s">
        <v>1000</v>
      </c>
      <c r="E8885" s="26">
        <v>43405</v>
      </c>
      <c r="F8885" s="20">
        <v>2</v>
      </c>
      <c r="G8885" s="20">
        <v>2.5</v>
      </c>
      <c r="I8885" s="20">
        <v>6</v>
      </c>
      <c r="J8885" s="168">
        <v>11</v>
      </c>
      <c r="K8885" s="168"/>
      <c r="L8885" s="168">
        <v>14</v>
      </c>
      <c r="N8885" s="20">
        <v>6</v>
      </c>
      <c r="O8885" s="169"/>
      <c r="P8885" s="20">
        <v>1</v>
      </c>
      <c r="Q8885" s="20">
        <v>1</v>
      </c>
      <c r="S8885" s="20">
        <v>0</v>
      </c>
    </row>
    <row r="8886" spans="1:19" s="20" customFormat="1" x14ac:dyDescent="0.25">
      <c r="A8886" s="172" t="s">
        <v>7166</v>
      </c>
      <c r="B8886" s="20" t="s">
        <v>7167</v>
      </c>
      <c r="C8886" s="20" t="s">
        <v>1052</v>
      </c>
      <c r="D8886" s="20" t="s">
        <v>1001</v>
      </c>
      <c r="E8886" s="26">
        <v>43405</v>
      </c>
      <c r="F8886" s="20">
        <v>1.5</v>
      </c>
      <c r="G8886" s="20">
        <v>1.5</v>
      </c>
      <c r="I8886" s="20">
        <v>2</v>
      </c>
      <c r="J8886" s="168">
        <v>7</v>
      </c>
      <c r="K8886" s="168"/>
      <c r="L8886" s="168">
        <v>8</v>
      </c>
      <c r="N8886" s="20">
        <v>1</v>
      </c>
      <c r="O8886" s="169"/>
      <c r="P8886" s="20">
        <v>0</v>
      </c>
      <c r="Q8886" s="20">
        <v>0</v>
      </c>
      <c r="S8886" s="20">
        <v>1</v>
      </c>
    </row>
    <row r="8887" spans="1:19" s="20" customFormat="1" x14ac:dyDescent="0.25">
      <c r="A8887" s="172" t="s">
        <v>5158</v>
      </c>
      <c r="B8887" s="20" t="s">
        <v>5159</v>
      </c>
      <c r="C8887" s="20" t="s">
        <v>1053</v>
      </c>
      <c r="D8887" s="20" t="s">
        <v>1001</v>
      </c>
      <c r="E8887" s="26">
        <v>43405</v>
      </c>
      <c r="F8887" s="20">
        <v>0.5</v>
      </c>
      <c r="G8887" s="20">
        <v>0.5</v>
      </c>
      <c r="I8887" s="20">
        <v>1</v>
      </c>
      <c r="J8887" s="168">
        <v>3</v>
      </c>
      <c r="K8887" s="168"/>
      <c r="L8887" s="20">
        <v>3</v>
      </c>
      <c r="N8887" s="20">
        <v>1</v>
      </c>
      <c r="O8887" s="169"/>
      <c r="P8887" s="20">
        <v>0</v>
      </c>
      <c r="Q8887" s="20">
        <v>0</v>
      </c>
      <c r="S8887" s="20">
        <v>0</v>
      </c>
    </row>
    <row r="8888" spans="1:19" s="20" customFormat="1" x14ac:dyDescent="0.25">
      <c r="A8888" s="172" t="s">
        <v>12656</v>
      </c>
      <c r="B8888" s="20" t="s">
        <v>12657</v>
      </c>
      <c r="C8888" s="20" t="s">
        <v>1054</v>
      </c>
      <c r="D8888" s="20" t="s">
        <v>1001</v>
      </c>
      <c r="E8888" s="26">
        <v>43405</v>
      </c>
      <c r="F8888" s="20">
        <v>2</v>
      </c>
      <c r="G8888" s="20">
        <v>1.5</v>
      </c>
      <c r="I8888" s="20">
        <v>10</v>
      </c>
      <c r="J8888" s="168">
        <v>11</v>
      </c>
      <c r="K8888" s="168"/>
      <c r="L8888" s="20">
        <v>9</v>
      </c>
      <c r="N8888" s="20">
        <v>8</v>
      </c>
      <c r="O8888" s="169"/>
      <c r="P8888" s="20">
        <v>0</v>
      </c>
      <c r="Q8888" s="20">
        <v>0</v>
      </c>
      <c r="S8888" s="20">
        <v>2</v>
      </c>
    </row>
    <row r="8889" spans="1:19" s="20" customFormat="1" x14ac:dyDescent="0.25">
      <c r="A8889" s="172" t="s">
        <v>12332</v>
      </c>
      <c r="B8889" s="20" t="s">
        <v>12333</v>
      </c>
      <c r="C8889" s="20" t="s">
        <v>200</v>
      </c>
      <c r="D8889" s="20" t="s">
        <v>1000</v>
      </c>
      <c r="E8889" s="26">
        <v>43405</v>
      </c>
      <c r="F8889" s="20">
        <v>4</v>
      </c>
      <c r="G8889" s="20">
        <v>4.5</v>
      </c>
      <c r="I8889" s="20">
        <v>15</v>
      </c>
      <c r="J8889" s="168">
        <v>24</v>
      </c>
      <c r="K8889" s="168"/>
      <c r="L8889" s="168">
        <v>26</v>
      </c>
      <c r="N8889" s="20">
        <v>12</v>
      </c>
      <c r="O8889" s="169"/>
      <c r="P8889" s="20">
        <v>1</v>
      </c>
      <c r="Q8889" s="20">
        <v>1</v>
      </c>
      <c r="S8889" s="20">
        <v>3</v>
      </c>
    </row>
    <row r="8890" spans="1:19" s="20" customFormat="1" x14ac:dyDescent="0.25">
      <c r="A8890" s="172" t="s">
        <v>10453</v>
      </c>
      <c r="B8890" s="20" t="s">
        <v>10454</v>
      </c>
      <c r="C8890" s="20" t="s">
        <v>204</v>
      </c>
      <c r="D8890" s="20" t="s">
        <v>1000</v>
      </c>
      <c r="E8890" s="26">
        <v>43405</v>
      </c>
      <c r="F8890" s="20">
        <v>0</v>
      </c>
      <c r="G8890" s="20">
        <v>0</v>
      </c>
      <c r="I8890" s="20">
        <v>0</v>
      </c>
      <c r="J8890" s="168">
        <v>0</v>
      </c>
      <c r="K8890" s="168"/>
      <c r="L8890" s="168">
        <v>0</v>
      </c>
      <c r="N8890" s="20">
        <v>0</v>
      </c>
      <c r="O8890" s="169"/>
      <c r="P8890" s="20">
        <v>0</v>
      </c>
      <c r="Q8890" s="20">
        <v>0</v>
      </c>
      <c r="S8890" s="20">
        <v>0</v>
      </c>
    </row>
    <row r="8891" spans="1:19" s="20" customFormat="1" x14ac:dyDescent="0.25">
      <c r="A8891" s="172" t="s">
        <v>9997</v>
      </c>
      <c r="B8891" s="20" t="s">
        <v>9998</v>
      </c>
      <c r="C8891" s="20" t="s">
        <v>385</v>
      </c>
      <c r="D8891" s="20" t="s">
        <v>1000</v>
      </c>
      <c r="E8891" s="26">
        <v>43405</v>
      </c>
      <c r="F8891" s="20">
        <v>0</v>
      </c>
      <c r="G8891" s="20">
        <v>0</v>
      </c>
      <c r="I8891" s="20">
        <v>0</v>
      </c>
      <c r="J8891" s="168">
        <v>0</v>
      </c>
      <c r="K8891" s="168"/>
      <c r="L8891" s="168">
        <v>0</v>
      </c>
      <c r="N8891" s="20">
        <v>0</v>
      </c>
      <c r="O8891" s="169"/>
      <c r="P8891" s="20">
        <v>0</v>
      </c>
      <c r="Q8891" s="20">
        <v>0</v>
      </c>
      <c r="S8891" s="20">
        <v>0</v>
      </c>
    </row>
    <row r="8892" spans="1:19" s="20" customFormat="1" x14ac:dyDescent="0.25">
      <c r="A8892" s="172" t="s">
        <v>8801</v>
      </c>
      <c r="B8892" s="20" t="s">
        <v>8802</v>
      </c>
      <c r="C8892" s="20" t="s">
        <v>208</v>
      </c>
      <c r="D8892" s="20" t="s">
        <v>1000</v>
      </c>
      <c r="E8892" s="26">
        <v>43405</v>
      </c>
      <c r="F8892" s="20">
        <v>2</v>
      </c>
      <c r="G8892" s="20">
        <v>1.5</v>
      </c>
      <c r="I8892" s="20">
        <v>5</v>
      </c>
      <c r="J8892" s="168">
        <v>12</v>
      </c>
      <c r="K8892" s="168"/>
      <c r="L8892" s="168">
        <v>9</v>
      </c>
      <c r="N8892" s="20">
        <v>5</v>
      </c>
      <c r="O8892" s="169"/>
      <c r="P8892" s="20">
        <v>1</v>
      </c>
      <c r="Q8892" s="20">
        <v>1</v>
      </c>
      <c r="S8892" s="20">
        <v>0</v>
      </c>
    </row>
    <row r="8893" spans="1:19" s="20" customFormat="1" x14ac:dyDescent="0.25">
      <c r="A8893" s="172" t="s">
        <v>8136</v>
      </c>
      <c r="B8893" s="20" t="s">
        <v>8137</v>
      </c>
      <c r="C8893" s="20" t="s">
        <v>900</v>
      </c>
      <c r="D8893" s="20" t="s">
        <v>1000</v>
      </c>
      <c r="E8893" s="26">
        <v>43405</v>
      </c>
      <c r="F8893" s="20">
        <v>1</v>
      </c>
      <c r="G8893" s="20">
        <v>1.5</v>
      </c>
      <c r="I8893" s="20">
        <v>7</v>
      </c>
      <c r="J8893" s="168">
        <v>6</v>
      </c>
      <c r="K8893" s="168"/>
      <c r="L8893" s="168">
        <v>8</v>
      </c>
      <c r="N8893" s="20">
        <v>7</v>
      </c>
      <c r="O8893" s="169"/>
      <c r="P8893" s="20">
        <v>0</v>
      </c>
      <c r="Q8893" s="20">
        <v>0</v>
      </c>
      <c r="S8893" s="20">
        <v>0</v>
      </c>
    </row>
    <row r="8894" spans="1:19" s="20" customFormat="1" x14ac:dyDescent="0.25">
      <c r="A8894" s="172" t="s">
        <v>7901</v>
      </c>
      <c r="B8894" s="20" t="s">
        <v>7902</v>
      </c>
      <c r="C8894" s="20" t="s">
        <v>905</v>
      </c>
      <c r="D8894" s="20" t="s">
        <v>1000</v>
      </c>
      <c r="E8894" s="26">
        <v>43405</v>
      </c>
      <c r="F8894" s="20">
        <v>0</v>
      </c>
      <c r="G8894" s="20">
        <v>0</v>
      </c>
      <c r="I8894" s="20">
        <v>0</v>
      </c>
      <c r="J8894" s="168">
        <v>0</v>
      </c>
      <c r="K8894" s="168"/>
      <c r="L8894" s="168">
        <v>0</v>
      </c>
      <c r="N8894" s="20">
        <v>0</v>
      </c>
      <c r="O8894" s="169"/>
      <c r="P8894" s="20">
        <v>0</v>
      </c>
      <c r="Q8894" s="20">
        <v>0</v>
      </c>
      <c r="S8894" s="20">
        <v>0</v>
      </c>
    </row>
    <row r="8895" spans="1:19" s="20" customFormat="1" x14ac:dyDescent="0.25">
      <c r="A8895" s="172" t="s">
        <v>6595</v>
      </c>
      <c r="B8895" s="20" t="s">
        <v>6596</v>
      </c>
      <c r="C8895" s="20" t="s">
        <v>316</v>
      </c>
      <c r="D8895" s="20" t="s">
        <v>1000</v>
      </c>
      <c r="E8895" s="26">
        <v>43405</v>
      </c>
      <c r="F8895" s="20">
        <v>7</v>
      </c>
      <c r="G8895" s="20">
        <v>6</v>
      </c>
      <c r="I8895" s="20">
        <v>27</v>
      </c>
      <c r="J8895" s="168">
        <v>42</v>
      </c>
      <c r="K8895" s="168"/>
      <c r="L8895" s="168">
        <v>35</v>
      </c>
      <c r="N8895" s="20">
        <v>20</v>
      </c>
      <c r="O8895" s="169"/>
      <c r="P8895" s="20">
        <v>2</v>
      </c>
      <c r="Q8895" s="20">
        <v>2</v>
      </c>
      <c r="S8895" s="20">
        <v>7</v>
      </c>
    </row>
    <row r="8896" spans="1:19" s="20" customFormat="1" x14ac:dyDescent="0.25">
      <c r="A8896" s="172" t="s">
        <v>4188</v>
      </c>
      <c r="B8896" s="20" t="s">
        <v>4189</v>
      </c>
      <c r="C8896" s="20" t="s">
        <v>218</v>
      </c>
      <c r="D8896" s="20" t="s">
        <v>1000</v>
      </c>
      <c r="E8896" s="26">
        <v>43405</v>
      </c>
      <c r="F8896" s="20">
        <v>0</v>
      </c>
      <c r="G8896" s="20">
        <v>0</v>
      </c>
      <c r="I8896" s="20">
        <v>0</v>
      </c>
      <c r="J8896" s="168">
        <v>0</v>
      </c>
      <c r="K8896" s="168"/>
      <c r="L8896" s="168">
        <v>0</v>
      </c>
      <c r="N8896" s="20">
        <v>0</v>
      </c>
      <c r="O8896" s="169"/>
      <c r="P8896" s="20">
        <v>0</v>
      </c>
      <c r="Q8896" s="20">
        <v>0</v>
      </c>
      <c r="S8896" s="20">
        <v>0</v>
      </c>
    </row>
    <row r="8897" spans="1:20" s="20" customFormat="1" x14ac:dyDescent="0.25">
      <c r="A8897" s="172" t="s">
        <v>12617</v>
      </c>
      <c r="B8897" s="20" t="s">
        <v>12618</v>
      </c>
      <c r="C8897" s="20" t="s">
        <v>202</v>
      </c>
      <c r="D8897" s="20" t="s">
        <v>1000</v>
      </c>
      <c r="E8897" s="26">
        <v>43405</v>
      </c>
      <c r="F8897" s="20">
        <v>4</v>
      </c>
      <c r="G8897" s="20">
        <v>5.5</v>
      </c>
      <c r="I8897" s="20">
        <v>62</v>
      </c>
      <c r="J8897" s="168">
        <v>47</v>
      </c>
      <c r="K8897" s="168"/>
      <c r="L8897" s="168">
        <v>68</v>
      </c>
      <c r="N8897" s="20">
        <v>60</v>
      </c>
      <c r="O8897" s="169"/>
      <c r="P8897" s="20">
        <v>0</v>
      </c>
      <c r="Q8897" s="20">
        <v>0</v>
      </c>
      <c r="S8897" s="20">
        <v>2</v>
      </c>
      <c r="T8897" s="20">
        <v>0.82499999999999996</v>
      </c>
    </row>
    <row r="8898" spans="1:20" s="20" customFormat="1" x14ac:dyDescent="0.25">
      <c r="A8898" s="172" t="s">
        <v>12442</v>
      </c>
      <c r="B8898" s="20" t="s">
        <v>12443</v>
      </c>
      <c r="C8898" s="20" t="s">
        <v>347</v>
      </c>
      <c r="D8898" s="20" t="s">
        <v>1000</v>
      </c>
      <c r="E8898" s="26">
        <v>43405</v>
      </c>
      <c r="F8898" s="20">
        <v>0</v>
      </c>
      <c r="G8898" s="20">
        <v>0</v>
      </c>
      <c r="I8898" s="20">
        <v>0</v>
      </c>
      <c r="J8898" s="168">
        <v>0</v>
      </c>
      <c r="K8898" s="168"/>
      <c r="L8898" s="168">
        <v>0</v>
      </c>
      <c r="N8898" s="20">
        <v>0</v>
      </c>
      <c r="O8898" s="169"/>
      <c r="P8898" s="20">
        <v>0</v>
      </c>
      <c r="Q8898" s="20">
        <v>0</v>
      </c>
      <c r="S8898" s="20">
        <v>0</v>
      </c>
      <c r="T8898" s="20">
        <v>0.82499999999999996</v>
      </c>
    </row>
    <row r="8899" spans="1:20" s="20" customFormat="1" x14ac:dyDescent="0.25">
      <c r="A8899" s="172" t="s">
        <v>9782</v>
      </c>
      <c r="B8899" s="20" t="s">
        <v>9783</v>
      </c>
      <c r="C8899" s="20" t="s">
        <v>224</v>
      </c>
      <c r="D8899" s="20" t="s">
        <v>1000</v>
      </c>
      <c r="E8899" s="26">
        <v>43405</v>
      </c>
      <c r="F8899" s="20">
        <v>6</v>
      </c>
      <c r="G8899" s="20">
        <v>5.5</v>
      </c>
      <c r="I8899" s="20">
        <v>41</v>
      </c>
      <c r="J8899" s="168">
        <v>66</v>
      </c>
      <c r="K8899" s="168"/>
      <c r="L8899" s="168">
        <v>62</v>
      </c>
      <c r="N8899" s="20">
        <v>41</v>
      </c>
      <c r="O8899" s="169"/>
      <c r="P8899" s="20">
        <v>0</v>
      </c>
      <c r="Q8899" s="20">
        <v>0</v>
      </c>
      <c r="S8899" s="20">
        <v>0</v>
      </c>
      <c r="T8899" s="20">
        <v>0.82499999999999996</v>
      </c>
    </row>
    <row r="8900" spans="1:20" s="20" customFormat="1" x14ac:dyDescent="0.25">
      <c r="A8900" s="172" t="s">
        <v>9483</v>
      </c>
      <c r="B8900" s="20" t="s">
        <v>9484</v>
      </c>
      <c r="C8900" s="20" t="s">
        <v>345</v>
      </c>
      <c r="D8900" s="20" t="s">
        <v>1000</v>
      </c>
      <c r="E8900" s="26">
        <v>43405</v>
      </c>
      <c r="F8900" s="20">
        <v>0</v>
      </c>
      <c r="G8900" s="20">
        <v>0</v>
      </c>
      <c r="I8900" s="20">
        <v>0</v>
      </c>
      <c r="J8900" s="168">
        <v>0</v>
      </c>
      <c r="K8900" s="168"/>
      <c r="L8900" s="168">
        <v>0</v>
      </c>
      <c r="N8900" s="20">
        <v>0</v>
      </c>
      <c r="O8900" s="169"/>
      <c r="P8900" s="20">
        <v>0</v>
      </c>
      <c r="Q8900" s="20">
        <v>0</v>
      </c>
      <c r="S8900" s="20">
        <v>0</v>
      </c>
      <c r="T8900" s="20">
        <v>0.85019999999999996</v>
      </c>
    </row>
    <row r="8901" spans="1:20" s="20" customFormat="1" x14ac:dyDescent="0.25">
      <c r="A8901" s="172" t="s">
        <v>7875</v>
      </c>
      <c r="B8901" s="20" t="s">
        <v>7876</v>
      </c>
      <c r="C8901" s="20" t="s">
        <v>226</v>
      </c>
      <c r="D8901" s="20" t="s">
        <v>1000</v>
      </c>
      <c r="E8901" s="26">
        <v>43405</v>
      </c>
      <c r="F8901" s="20">
        <v>5</v>
      </c>
      <c r="G8901" s="20">
        <v>5.5</v>
      </c>
      <c r="I8901" s="20">
        <v>38</v>
      </c>
      <c r="J8901" s="168">
        <v>55</v>
      </c>
      <c r="K8901" s="168"/>
      <c r="L8901" s="168">
        <v>62</v>
      </c>
      <c r="N8901" s="20">
        <v>36</v>
      </c>
      <c r="O8901" s="169"/>
      <c r="P8901" s="20">
        <v>0</v>
      </c>
      <c r="Q8901" s="20">
        <v>0</v>
      </c>
      <c r="S8901" s="20">
        <v>2</v>
      </c>
      <c r="T8901" s="20">
        <v>0.85019999999999996</v>
      </c>
    </row>
    <row r="8902" spans="1:20" s="20" customFormat="1" x14ac:dyDescent="0.25">
      <c r="A8902" s="172" t="s">
        <v>6945</v>
      </c>
      <c r="B8902" s="20" t="s">
        <v>6946</v>
      </c>
      <c r="C8902" s="20" t="s">
        <v>231</v>
      </c>
      <c r="D8902" s="20" t="s">
        <v>1000</v>
      </c>
      <c r="E8902" s="26">
        <v>43405</v>
      </c>
      <c r="F8902" s="20">
        <v>7</v>
      </c>
      <c r="G8902" s="20">
        <v>7.5</v>
      </c>
      <c r="I8902" s="20">
        <v>103</v>
      </c>
      <c r="J8902" s="168">
        <v>80</v>
      </c>
      <c r="K8902" s="168"/>
      <c r="L8902" s="168">
        <v>84</v>
      </c>
      <c r="N8902" s="20">
        <v>95</v>
      </c>
      <c r="O8902" s="169"/>
      <c r="P8902" s="20">
        <v>1</v>
      </c>
      <c r="Q8902" s="20">
        <v>11</v>
      </c>
      <c r="S8902" s="20">
        <v>8</v>
      </c>
      <c r="T8902" s="20">
        <v>0.85019999999999996</v>
      </c>
    </row>
    <row r="8903" spans="1:20" s="20" customFormat="1" x14ac:dyDescent="0.25">
      <c r="A8903" s="172" t="s">
        <v>5996</v>
      </c>
      <c r="B8903" s="20" t="s">
        <v>5997</v>
      </c>
      <c r="C8903" s="20" t="s">
        <v>216</v>
      </c>
      <c r="D8903" s="20" t="s">
        <v>1000</v>
      </c>
      <c r="E8903" s="26">
        <v>43405</v>
      </c>
      <c r="F8903" s="20">
        <v>7.5</v>
      </c>
      <c r="G8903" s="20">
        <v>9.5</v>
      </c>
      <c r="I8903" s="20">
        <v>52</v>
      </c>
      <c r="J8903" s="168">
        <v>78</v>
      </c>
      <c r="K8903" s="168"/>
      <c r="L8903" s="168">
        <v>98</v>
      </c>
      <c r="N8903" s="20">
        <v>33</v>
      </c>
      <c r="O8903" s="169"/>
      <c r="P8903" s="20">
        <v>4</v>
      </c>
      <c r="Q8903" s="20">
        <v>12</v>
      </c>
      <c r="S8903" s="20">
        <v>19</v>
      </c>
    </row>
    <row r="8904" spans="1:20" s="20" customFormat="1" x14ac:dyDescent="0.25">
      <c r="A8904" s="172" t="s">
        <v>4603</v>
      </c>
      <c r="B8904" s="20" t="s">
        <v>4604</v>
      </c>
      <c r="C8904" s="20" t="s">
        <v>233</v>
      </c>
      <c r="D8904" s="20" t="s">
        <v>1000</v>
      </c>
      <c r="E8904" s="26">
        <v>43405</v>
      </c>
      <c r="F8904" s="20">
        <v>3</v>
      </c>
      <c r="G8904" s="20">
        <v>3.5</v>
      </c>
      <c r="I8904" s="20">
        <v>15</v>
      </c>
      <c r="J8904" s="168">
        <v>36</v>
      </c>
      <c r="K8904" s="168"/>
      <c r="L8904" s="168">
        <v>40</v>
      </c>
      <c r="N8904" s="20">
        <v>13</v>
      </c>
      <c r="O8904" s="169"/>
      <c r="P8904" s="20">
        <v>2</v>
      </c>
      <c r="Q8904" s="20">
        <v>2</v>
      </c>
      <c r="S8904" s="20">
        <v>2</v>
      </c>
      <c r="T8904" s="20">
        <v>0.77575757575757576</v>
      </c>
    </row>
    <row r="8905" spans="1:20" s="20" customFormat="1" x14ac:dyDescent="0.25">
      <c r="A8905" s="172" t="s">
        <v>4013</v>
      </c>
      <c r="B8905" s="20" t="s">
        <v>4014</v>
      </c>
      <c r="C8905" s="20" t="s">
        <v>219</v>
      </c>
      <c r="D8905" s="20" t="s">
        <v>1000</v>
      </c>
      <c r="E8905" s="26">
        <v>43405</v>
      </c>
      <c r="F8905" s="20">
        <v>0</v>
      </c>
      <c r="G8905" s="20">
        <v>0</v>
      </c>
      <c r="I8905" s="20">
        <v>0</v>
      </c>
      <c r="J8905" s="168">
        <v>0</v>
      </c>
      <c r="K8905" s="168"/>
      <c r="L8905" s="168">
        <v>0</v>
      </c>
      <c r="N8905" s="20">
        <v>0</v>
      </c>
      <c r="O8905" s="169"/>
      <c r="P8905" s="20">
        <v>0</v>
      </c>
      <c r="Q8905" s="20">
        <v>0</v>
      </c>
      <c r="S8905" s="20">
        <v>0</v>
      </c>
      <c r="T8905" s="20">
        <v>0.76923076923076927</v>
      </c>
    </row>
    <row r="8906" spans="1:20" s="20" customFormat="1" x14ac:dyDescent="0.25">
      <c r="A8906" s="172" t="s">
        <v>3742</v>
      </c>
      <c r="B8906" s="20" t="s">
        <v>3743</v>
      </c>
      <c r="C8906" s="20" t="s">
        <v>340</v>
      </c>
      <c r="D8906" s="20" t="s">
        <v>1000</v>
      </c>
      <c r="E8906" s="26">
        <v>43405</v>
      </c>
      <c r="F8906" s="20">
        <v>0</v>
      </c>
      <c r="G8906" s="20">
        <v>0</v>
      </c>
      <c r="I8906" s="20">
        <v>0</v>
      </c>
      <c r="J8906" s="168">
        <v>0</v>
      </c>
      <c r="K8906" s="168"/>
      <c r="L8906" s="168">
        <v>0</v>
      </c>
      <c r="N8906" s="20">
        <v>0</v>
      </c>
      <c r="O8906" s="169"/>
      <c r="P8906" s="20">
        <v>0</v>
      </c>
      <c r="Q8906" s="20">
        <v>0</v>
      </c>
      <c r="S8906" s="20">
        <v>0</v>
      </c>
      <c r="T8906" s="20">
        <v>0.78866666666666663</v>
      </c>
    </row>
    <row r="8907" spans="1:20" s="20" customFormat="1" x14ac:dyDescent="0.25">
      <c r="A8907" s="172" t="s">
        <v>11342</v>
      </c>
      <c r="B8907" s="20" t="s">
        <v>11343</v>
      </c>
      <c r="C8907" s="20" t="s">
        <v>350</v>
      </c>
      <c r="D8907" s="20" t="s">
        <v>1000</v>
      </c>
      <c r="E8907" s="26">
        <v>43405</v>
      </c>
      <c r="F8907" s="20">
        <v>1</v>
      </c>
      <c r="G8907" s="20">
        <v>1</v>
      </c>
      <c r="I8907" s="20">
        <v>4</v>
      </c>
      <c r="J8907" s="168">
        <v>6</v>
      </c>
      <c r="K8907" s="168"/>
      <c r="L8907" s="168">
        <v>6</v>
      </c>
      <c r="N8907" s="20">
        <v>4</v>
      </c>
      <c r="O8907" s="169"/>
      <c r="P8907" s="20">
        <v>0</v>
      </c>
      <c r="Q8907" s="20">
        <v>0</v>
      </c>
      <c r="S8907" s="20">
        <v>0</v>
      </c>
      <c r="T8907" s="20">
        <v>0.9731777777777777</v>
      </c>
    </row>
    <row r="8908" spans="1:20" s="20" customFormat="1" x14ac:dyDescent="0.25">
      <c r="A8908" s="172" t="s">
        <v>11344</v>
      </c>
      <c r="B8908" s="20" t="s">
        <v>11345</v>
      </c>
      <c r="C8908" s="20" t="s">
        <v>351</v>
      </c>
      <c r="D8908" s="20" t="s">
        <v>1000</v>
      </c>
      <c r="E8908" s="26">
        <v>43405</v>
      </c>
      <c r="F8908" s="20">
        <v>0</v>
      </c>
      <c r="G8908" s="20">
        <v>0</v>
      </c>
      <c r="I8908" s="20">
        <v>0</v>
      </c>
      <c r="J8908" s="168">
        <v>0</v>
      </c>
      <c r="K8908" s="168"/>
      <c r="L8908" s="168">
        <v>0</v>
      </c>
      <c r="N8908" s="20">
        <v>0</v>
      </c>
      <c r="O8908" s="169"/>
      <c r="P8908" s="20">
        <v>0</v>
      </c>
      <c r="Q8908" s="20">
        <v>0</v>
      </c>
      <c r="S8908" s="20">
        <v>0</v>
      </c>
      <c r="T8908" s="20">
        <v>0.97700952380952377</v>
      </c>
    </row>
    <row r="8909" spans="1:20" s="20" customFormat="1" x14ac:dyDescent="0.25">
      <c r="A8909" s="172" t="s">
        <v>11212</v>
      </c>
      <c r="B8909" s="20" t="s">
        <v>11213</v>
      </c>
      <c r="C8909" s="20" t="s">
        <v>352</v>
      </c>
      <c r="D8909" s="20" t="s">
        <v>1000</v>
      </c>
      <c r="E8909" s="26">
        <v>43405</v>
      </c>
      <c r="F8909" s="20">
        <v>0</v>
      </c>
      <c r="G8909" s="20">
        <v>0</v>
      </c>
      <c r="I8909" s="20">
        <v>0</v>
      </c>
      <c r="J8909" s="168">
        <v>0</v>
      </c>
      <c r="K8909" s="168"/>
      <c r="L8909" s="168">
        <v>0</v>
      </c>
      <c r="N8909" s="20">
        <v>0</v>
      </c>
      <c r="O8909" s="169"/>
      <c r="P8909" s="20">
        <v>0</v>
      </c>
      <c r="Q8909" s="20">
        <v>0</v>
      </c>
      <c r="S8909" s="20">
        <v>0</v>
      </c>
      <c r="T8909" s="20">
        <v>0.80525000000000002</v>
      </c>
    </row>
    <row r="8910" spans="1:20" s="20" customFormat="1" x14ac:dyDescent="0.25">
      <c r="A8910" s="172" t="s">
        <v>10213</v>
      </c>
      <c r="B8910" s="20" t="s">
        <v>10214</v>
      </c>
      <c r="C8910" s="20" t="s">
        <v>353</v>
      </c>
      <c r="D8910" s="20" t="s">
        <v>1000</v>
      </c>
      <c r="E8910" s="26">
        <v>43405</v>
      </c>
      <c r="F8910" s="20">
        <v>0</v>
      </c>
      <c r="G8910" s="20">
        <v>0</v>
      </c>
      <c r="I8910" s="20">
        <v>0</v>
      </c>
      <c r="J8910" s="168">
        <v>0</v>
      </c>
      <c r="K8910" s="168"/>
      <c r="L8910" s="168">
        <v>0</v>
      </c>
      <c r="N8910" s="20">
        <v>0</v>
      </c>
      <c r="O8910" s="169"/>
      <c r="P8910" s="20">
        <v>0</v>
      </c>
      <c r="Q8910" s="20">
        <v>0</v>
      </c>
      <c r="S8910" s="20">
        <v>0</v>
      </c>
      <c r="T8910" s="20">
        <v>0.80307692307692313</v>
      </c>
    </row>
    <row r="8911" spans="1:20" s="20" customFormat="1" x14ac:dyDescent="0.25">
      <c r="A8911" s="172" t="s">
        <v>10073</v>
      </c>
      <c r="B8911" s="20" t="s">
        <v>10074</v>
      </c>
      <c r="C8911" s="20" t="s">
        <v>386</v>
      </c>
      <c r="D8911" s="20" t="s">
        <v>1000</v>
      </c>
      <c r="E8911" s="26">
        <v>43405</v>
      </c>
      <c r="F8911" s="20">
        <v>0</v>
      </c>
      <c r="G8911" s="20">
        <v>0</v>
      </c>
      <c r="I8911" s="20">
        <v>0</v>
      </c>
      <c r="J8911" s="168">
        <v>0</v>
      </c>
      <c r="K8911" s="168"/>
      <c r="L8911" s="168">
        <v>0</v>
      </c>
      <c r="N8911" s="20">
        <v>0</v>
      </c>
      <c r="O8911" s="169"/>
      <c r="P8911" s="20">
        <v>0</v>
      </c>
      <c r="Q8911" s="20">
        <v>0</v>
      </c>
      <c r="S8911" s="20">
        <v>0</v>
      </c>
      <c r="T8911" s="20">
        <v>0.80121428571428577</v>
      </c>
    </row>
    <row r="8912" spans="1:20" s="20" customFormat="1" x14ac:dyDescent="0.25">
      <c r="A8912" s="172" t="s">
        <v>8626</v>
      </c>
      <c r="B8912" s="20" t="s">
        <v>8627</v>
      </c>
      <c r="C8912" s="20" t="s">
        <v>354</v>
      </c>
      <c r="D8912" s="20" t="s">
        <v>1000</v>
      </c>
      <c r="E8912" s="26">
        <v>43405</v>
      </c>
      <c r="F8912" s="20">
        <v>1</v>
      </c>
      <c r="G8912" s="20">
        <v>1.5</v>
      </c>
      <c r="I8912" s="20">
        <v>4</v>
      </c>
      <c r="J8912" s="168">
        <v>6</v>
      </c>
      <c r="K8912" s="168"/>
      <c r="L8912" s="168">
        <v>9</v>
      </c>
      <c r="N8912" s="20">
        <v>4</v>
      </c>
      <c r="O8912" s="169"/>
      <c r="P8912" s="20">
        <v>0</v>
      </c>
      <c r="Q8912" s="20">
        <v>1</v>
      </c>
      <c r="S8912" s="20">
        <v>0</v>
      </c>
      <c r="T8912" s="20">
        <v>0.86193235294117654</v>
      </c>
    </row>
    <row r="8913" spans="1:20" s="20" customFormat="1" x14ac:dyDescent="0.25">
      <c r="A8913" s="172" t="s">
        <v>6420</v>
      </c>
      <c r="B8913" s="20" t="s">
        <v>6421</v>
      </c>
      <c r="C8913" s="20" t="s">
        <v>355</v>
      </c>
      <c r="D8913" s="20" t="s">
        <v>1000</v>
      </c>
      <c r="E8913" s="26">
        <v>43405</v>
      </c>
      <c r="F8913" s="20">
        <v>5.5</v>
      </c>
      <c r="G8913" s="20">
        <v>5.5</v>
      </c>
      <c r="I8913" s="20">
        <v>22</v>
      </c>
      <c r="J8913" s="168">
        <v>33</v>
      </c>
      <c r="K8913" s="168"/>
      <c r="L8913" s="168">
        <v>32</v>
      </c>
      <c r="N8913" s="20">
        <v>19</v>
      </c>
      <c r="O8913" s="169"/>
      <c r="P8913" s="20">
        <v>0</v>
      </c>
      <c r="Q8913" s="20">
        <v>0</v>
      </c>
      <c r="S8913" s="20">
        <v>3</v>
      </c>
      <c r="T8913" s="20">
        <v>0.82906923076923067</v>
      </c>
    </row>
    <row r="8914" spans="1:20" s="20" customFormat="1" x14ac:dyDescent="0.25">
      <c r="A8914" s="172" t="s">
        <v>12158</v>
      </c>
      <c r="B8914" s="20" t="s">
        <v>12159</v>
      </c>
      <c r="C8914" s="20" t="s">
        <v>1050</v>
      </c>
      <c r="D8914" s="20" t="s">
        <v>1002</v>
      </c>
      <c r="E8914" s="26">
        <v>43405</v>
      </c>
      <c r="F8914" s="20">
        <v>2</v>
      </c>
      <c r="G8914" s="20">
        <v>2.5</v>
      </c>
      <c r="I8914" s="20">
        <v>6</v>
      </c>
      <c r="J8914" s="168">
        <v>11</v>
      </c>
      <c r="L8914" s="20">
        <v>14</v>
      </c>
      <c r="N8914" s="20">
        <v>6</v>
      </c>
      <c r="O8914" s="169"/>
      <c r="P8914" s="20">
        <v>0</v>
      </c>
      <c r="Q8914" s="20">
        <v>0</v>
      </c>
      <c r="S8914" s="20">
        <v>0</v>
      </c>
      <c r="T8914" s="20">
        <v>0.83790769230769224</v>
      </c>
    </row>
    <row r="8915" spans="1:20" s="20" customFormat="1" x14ac:dyDescent="0.25">
      <c r="A8915" s="172" t="s">
        <v>7493</v>
      </c>
      <c r="B8915" s="20" t="s">
        <v>7494</v>
      </c>
      <c r="C8915" s="20" t="s">
        <v>1048</v>
      </c>
      <c r="D8915" s="20" t="s">
        <v>1002</v>
      </c>
      <c r="E8915" s="26">
        <v>43405</v>
      </c>
      <c r="F8915" s="20">
        <v>1.5</v>
      </c>
      <c r="G8915" s="20">
        <v>2.5</v>
      </c>
      <c r="I8915" s="20">
        <v>12</v>
      </c>
      <c r="J8915" s="20">
        <v>8</v>
      </c>
      <c r="L8915" s="20">
        <v>14</v>
      </c>
      <c r="N8915" s="20">
        <v>12</v>
      </c>
      <c r="O8915" s="169"/>
      <c r="P8915" s="20">
        <v>0</v>
      </c>
      <c r="Q8915" s="20">
        <v>0</v>
      </c>
      <c r="S8915" s="20">
        <v>0</v>
      </c>
      <c r="T8915" s="20">
        <v>0.85226666666666673</v>
      </c>
    </row>
    <row r="8916" spans="1:20" s="20" customFormat="1" x14ac:dyDescent="0.25">
      <c r="A8916" s="172" t="s">
        <v>5782</v>
      </c>
      <c r="B8916" s="20" t="s">
        <v>5783</v>
      </c>
      <c r="C8916" s="20" t="s">
        <v>1047</v>
      </c>
      <c r="D8916" s="20" t="s">
        <v>1002</v>
      </c>
      <c r="E8916" s="26">
        <v>43405</v>
      </c>
      <c r="F8916" s="20">
        <v>2.5</v>
      </c>
      <c r="G8916" s="20">
        <v>3.5</v>
      </c>
      <c r="I8916" s="20">
        <v>11</v>
      </c>
      <c r="J8916" s="20">
        <v>15</v>
      </c>
      <c r="L8916" s="20">
        <v>20</v>
      </c>
      <c r="N8916" s="20">
        <v>11</v>
      </c>
      <c r="O8916" s="169"/>
      <c r="P8916" s="20">
        <v>0</v>
      </c>
      <c r="Q8916" s="20">
        <v>0</v>
      </c>
      <c r="S8916" s="20">
        <v>0</v>
      </c>
      <c r="T8916" s="20">
        <v>0.85575714285714277</v>
      </c>
    </row>
    <row r="8917" spans="1:20" s="20" customFormat="1" x14ac:dyDescent="0.25">
      <c r="A8917" s="172" t="s">
        <v>14809</v>
      </c>
      <c r="B8917" s="172" t="s">
        <v>14810</v>
      </c>
      <c r="C8917" s="20" t="s">
        <v>1054</v>
      </c>
      <c r="D8917" s="172" t="s">
        <v>1002</v>
      </c>
      <c r="E8917" s="26">
        <v>43405</v>
      </c>
      <c r="F8917" s="20">
        <v>2</v>
      </c>
      <c r="G8917" s="20">
        <v>1.5</v>
      </c>
      <c r="I8917" s="20">
        <v>10</v>
      </c>
      <c r="J8917" s="168">
        <v>11</v>
      </c>
      <c r="K8917" s="168"/>
      <c r="L8917" s="20">
        <v>9</v>
      </c>
      <c r="N8917" s="20">
        <v>8</v>
      </c>
      <c r="O8917" s="169"/>
      <c r="P8917" s="20">
        <v>0</v>
      </c>
      <c r="Q8917" s="20">
        <v>0</v>
      </c>
      <c r="S8917" s="20">
        <v>2</v>
      </c>
      <c r="T8917" s="20">
        <v>0.86599999999999999</v>
      </c>
    </row>
    <row r="8918" spans="1:20" s="20" customFormat="1" x14ac:dyDescent="0.25">
      <c r="A8918" s="172" t="s">
        <v>7371</v>
      </c>
      <c r="B8918" s="20" t="s">
        <v>7372</v>
      </c>
      <c r="C8918" s="20" t="s">
        <v>1052</v>
      </c>
      <c r="D8918" s="20" t="s">
        <v>1002</v>
      </c>
      <c r="E8918" s="26">
        <v>43405</v>
      </c>
      <c r="F8918" s="20">
        <v>4</v>
      </c>
      <c r="G8918" s="20">
        <v>4.5</v>
      </c>
      <c r="I8918" s="20">
        <v>26</v>
      </c>
      <c r="J8918" s="20">
        <v>22</v>
      </c>
      <c r="K8918" s="168"/>
      <c r="L8918" s="20">
        <v>26</v>
      </c>
      <c r="N8918" s="20">
        <v>21</v>
      </c>
      <c r="O8918" s="169"/>
      <c r="P8918" s="20">
        <v>2</v>
      </c>
      <c r="Q8918" s="20">
        <v>3</v>
      </c>
      <c r="S8918" s="20">
        <v>5</v>
      </c>
      <c r="T8918" s="20">
        <v>0.85334615384615398</v>
      </c>
    </row>
    <row r="8919" spans="1:20" s="20" customFormat="1" x14ac:dyDescent="0.25">
      <c r="A8919" s="172" t="s">
        <v>5363</v>
      </c>
      <c r="B8919" s="20" t="s">
        <v>5364</v>
      </c>
      <c r="C8919" s="20" t="s">
        <v>1053</v>
      </c>
      <c r="D8919" s="20" t="s">
        <v>1002</v>
      </c>
      <c r="E8919" s="26">
        <v>43405</v>
      </c>
      <c r="F8919" s="20">
        <v>2.5</v>
      </c>
      <c r="G8919" s="20">
        <v>3</v>
      </c>
      <c r="I8919" s="20">
        <v>7</v>
      </c>
      <c r="J8919" s="20">
        <v>14</v>
      </c>
      <c r="K8919" s="168"/>
      <c r="L8919" s="20">
        <v>17</v>
      </c>
      <c r="N8919" s="20">
        <v>7</v>
      </c>
      <c r="O8919" s="169"/>
      <c r="P8919" s="20">
        <v>1</v>
      </c>
      <c r="Q8919" s="20">
        <v>1</v>
      </c>
      <c r="S8919" s="20">
        <v>0</v>
      </c>
      <c r="T8919" s="20">
        <v>0.81640000000000001</v>
      </c>
    </row>
    <row r="8920" spans="1:20" s="20" customFormat="1" x14ac:dyDescent="0.25">
      <c r="A8920" s="172" t="s">
        <v>7706</v>
      </c>
      <c r="B8920" s="20" t="s">
        <v>7713</v>
      </c>
      <c r="C8920" s="20" t="s">
        <v>901</v>
      </c>
      <c r="D8920" s="20" t="s">
        <v>1000</v>
      </c>
      <c r="E8920" s="26">
        <v>43405</v>
      </c>
      <c r="F8920" s="20">
        <v>2.5</v>
      </c>
      <c r="G8920" s="20">
        <v>3</v>
      </c>
      <c r="I8920" s="20">
        <v>7</v>
      </c>
      <c r="J8920" s="20">
        <v>14</v>
      </c>
      <c r="K8920" s="168"/>
      <c r="L8920" s="20">
        <v>17</v>
      </c>
      <c r="N8920" s="20">
        <v>7</v>
      </c>
      <c r="O8920" s="169"/>
      <c r="P8920" s="20">
        <v>1</v>
      </c>
      <c r="Q8920" s="20">
        <v>1</v>
      </c>
      <c r="S8920" s="20">
        <v>0</v>
      </c>
      <c r="T8920" s="20">
        <v>0.73261538461538467</v>
      </c>
    </row>
    <row r="8921" spans="1:20" s="20" customFormat="1" x14ac:dyDescent="0.25">
      <c r="A8921" s="172" t="s">
        <v>7396</v>
      </c>
      <c r="B8921" s="20" t="s">
        <v>7405</v>
      </c>
      <c r="C8921" s="20" t="s">
        <v>901</v>
      </c>
      <c r="D8921" s="20" t="s">
        <v>1001</v>
      </c>
      <c r="E8921" s="26">
        <v>43405</v>
      </c>
      <c r="F8921" s="20">
        <v>3</v>
      </c>
      <c r="G8921" s="20">
        <v>3</v>
      </c>
      <c r="I8921" s="20">
        <v>7</v>
      </c>
      <c r="J8921" s="20">
        <v>14</v>
      </c>
      <c r="K8921" s="168"/>
      <c r="L8921" s="20">
        <v>17</v>
      </c>
      <c r="N8921" s="20">
        <v>7</v>
      </c>
      <c r="O8921" s="169"/>
      <c r="P8921" s="20">
        <v>1</v>
      </c>
      <c r="Q8921" s="20">
        <v>1</v>
      </c>
      <c r="S8921" s="20">
        <v>0</v>
      </c>
      <c r="T8921" s="20">
        <v>0.75169230769230766</v>
      </c>
    </row>
    <row r="8922" spans="1:20" s="20" customFormat="1" x14ac:dyDescent="0.25">
      <c r="A8922" s="172" t="s">
        <v>5824</v>
      </c>
      <c r="B8922" s="20" t="s">
        <v>5834</v>
      </c>
      <c r="C8922" s="20" t="s">
        <v>903</v>
      </c>
      <c r="D8922" s="20" t="s">
        <v>1000</v>
      </c>
      <c r="E8922" s="26">
        <v>43405</v>
      </c>
      <c r="F8922" s="20">
        <v>4.5</v>
      </c>
      <c r="G8922" s="20">
        <v>3</v>
      </c>
      <c r="I8922" s="20">
        <v>7</v>
      </c>
      <c r="J8922" s="20">
        <v>14</v>
      </c>
      <c r="K8922" s="168"/>
      <c r="L8922" s="20">
        <v>17</v>
      </c>
      <c r="N8922" s="20">
        <v>7</v>
      </c>
      <c r="O8922" s="169"/>
      <c r="P8922" s="20">
        <v>1</v>
      </c>
      <c r="Q8922" s="20">
        <v>1</v>
      </c>
      <c r="S8922" s="20">
        <v>0</v>
      </c>
      <c r="T8922" s="20">
        <v>0.74971428571428567</v>
      </c>
    </row>
    <row r="8923" spans="1:20" s="20" customFormat="1" x14ac:dyDescent="0.25">
      <c r="A8923" s="172" t="s">
        <v>5391</v>
      </c>
      <c r="B8923" s="20" t="s">
        <v>5392</v>
      </c>
      <c r="C8923" s="20" t="s">
        <v>903</v>
      </c>
      <c r="D8923" s="20" t="s">
        <v>1001</v>
      </c>
      <c r="E8923" s="26">
        <v>43405</v>
      </c>
      <c r="F8923" s="20">
        <v>0.5</v>
      </c>
      <c r="G8923" s="20">
        <v>3</v>
      </c>
      <c r="I8923" s="20">
        <v>7</v>
      </c>
      <c r="J8923" s="20">
        <v>14</v>
      </c>
      <c r="K8923" s="168"/>
      <c r="L8923" s="20">
        <v>17</v>
      </c>
      <c r="N8923" s="20">
        <v>7</v>
      </c>
      <c r="O8923" s="169"/>
      <c r="P8923" s="20">
        <v>1</v>
      </c>
      <c r="Q8923" s="20">
        <v>1</v>
      </c>
      <c r="S8923" s="20">
        <v>0</v>
      </c>
      <c r="T8923" s="20">
        <v>0.78157142857142858</v>
      </c>
    </row>
    <row r="8924" spans="1:20" s="20" customFormat="1" x14ac:dyDescent="0.25">
      <c r="A8924" s="172" t="s">
        <v>11885</v>
      </c>
      <c r="B8924" s="20" t="s">
        <v>11886</v>
      </c>
      <c r="C8924" s="20" t="s">
        <v>198</v>
      </c>
      <c r="D8924" s="20" t="s">
        <v>1002</v>
      </c>
      <c r="E8924" s="26">
        <v>43405</v>
      </c>
      <c r="F8924" s="20">
        <v>1</v>
      </c>
      <c r="G8924" s="20">
        <v>1</v>
      </c>
      <c r="I8924" s="20">
        <v>4</v>
      </c>
      <c r="J8924" s="20">
        <v>6</v>
      </c>
      <c r="L8924" s="20">
        <v>6</v>
      </c>
      <c r="N8924" s="20">
        <v>4</v>
      </c>
      <c r="O8924" s="169"/>
      <c r="P8924" s="20">
        <v>0</v>
      </c>
      <c r="Q8924" s="20">
        <v>0</v>
      </c>
      <c r="S8924" s="20">
        <v>0</v>
      </c>
      <c r="T8924" s="20">
        <v>0.79903571428571429</v>
      </c>
    </row>
    <row r="8925" spans="1:20" s="20" customFormat="1" x14ac:dyDescent="0.25">
      <c r="A8925" s="172" t="s">
        <v>11887</v>
      </c>
      <c r="B8925" s="20" t="s">
        <v>11888</v>
      </c>
      <c r="C8925" s="20" t="s">
        <v>199</v>
      </c>
      <c r="D8925" s="20" t="s">
        <v>1002</v>
      </c>
      <c r="E8925" s="26">
        <v>43405</v>
      </c>
      <c r="F8925" s="20">
        <v>12</v>
      </c>
      <c r="G8925" s="20">
        <v>14</v>
      </c>
      <c r="I8925" s="20">
        <v>93</v>
      </c>
      <c r="J8925" s="20">
        <v>93</v>
      </c>
      <c r="L8925" s="20">
        <v>117</v>
      </c>
      <c r="N8925" s="20">
        <v>86</v>
      </c>
      <c r="O8925" s="169"/>
      <c r="P8925" s="20">
        <v>1</v>
      </c>
      <c r="Q8925" s="20">
        <v>1</v>
      </c>
      <c r="S8925" s="20">
        <v>7</v>
      </c>
      <c r="T8925" s="20">
        <v>0.76126428571428562</v>
      </c>
    </row>
    <row r="8926" spans="1:20" s="20" customFormat="1" x14ac:dyDescent="0.25">
      <c r="A8926" s="172" t="s">
        <v>11889</v>
      </c>
      <c r="B8926" s="20" t="s">
        <v>11890</v>
      </c>
      <c r="C8926" s="20" t="s">
        <v>348</v>
      </c>
      <c r="D8926" s="20" t="s">
        <v>1002</v>
      </c>
      <c r="E8926" s="26">
        <v>43405</v>
      </c>
      <c r="F8926" s="20">
        <v>0</v>
      </c>
      <c r="G8926" s="20">
        <v>0</v>
      </c>
      <c r="I8926" s="20">
        <v>0</v>
      </c>
      <c r="J8926" s="20">
        <v>0</v>
      </c>
      <c r="L8926" s="20">
        <v>0</v>
      </c>
      <c r="N8926" s="20">
        <v>0</v>
      </c>
      <c r="O8926" s="169"/>
      <c r="P8926" s="20">
        <v>0</v>
      </c>
      <c r="Q8926" s="20">
        <v>0</v>
      </c>
      <c r="S8926" s="20">
        <v>0</v>
      </c>
      <c r="T8926" s="20">
        <v>0.80399999999999994</v>
      </c>
    </row>
    <row r="8927" spans="1:20" s="20" customFormat="1" x14ac:dyDescent="0.25">
      <c r="A8927" s="172" t="s">
        <v>11891</v>
      </c>
      <c r="B8927" s="20" t="s">
        <v>11892</v>
      </c>
      <c r="C8927" s="20" t="s">
        <v>357</v>
      </c>
      <c r="D8927" s="20" t="s">
        <v>1002</v>
      </c>
      <c r="E8927" s="26">
        <v>43405</v>
      </c>
      <c r="F8927" s="20">
        <v>0</v>
      </c>
      <c r="G8927" s="20">
        <v>0</v>
      </c>
      <c r="I8927" s="20">
        <v>0</v>
      </c>
      <c r="J8927" s="20">
        <v>0</v>
      </c>
      <c r="L8927" s="20">
        <v>0</v>
      </c>
      <c r="N8927" s="20">
        <v>0</v>
      </c>
      <c r="O8927" s="169"/>
      <c r="P8927" s="20">
        <v>0</v>
      </c>
      <c r="Q8927" s="20">
        <v>0</v>
      </c>
      <c r="S8927" s="20">
        <v>0</v>
      </c>
      <c r="T8927" s="20">
        <v>0.83299999999999996</v>
      </c>
    </row>
    <row r="8928" spans="1:20" s="20" customFormat="1" x14ac:dyDescent="0.25">
      <c r="A8928" s="172" t="s">
        <v>10979</v>
      </c>
      <c r="B8928" s="20" t="s">
        <v>10980</v>
      </c>
      <c r="C8928" s="20" t="s">
        <v>227</v>
      </c>
      <c r="D8928" s="20" t="s">
        <v>1002</v>
      </c>
      <c r="E8928" s="26">
        <v>43405</v>
      </c>
      <c r="F8928" s="20">
        <v>0</v>
      </c>
      <c r="G8928" s="20">
        <v>0</v>
      </c>
      <c r="I8928" s="20">
        <v>0</v>
      </c>
      <c r="J8928" s="20">
        <v>0</v>
      </c>
      <c r="L8928" s="20">
        <v>0</v>
      </c>
      <c r="N8928" s="20">
        <v>0</v>
      </c>
      <c r="O8928" s="169"/>
      <c r="P8928" s="20">
        <v>0</v>
      </c>
      <c r="Q8928" s="20">
        <v>0</v>
      </c>
      <c r="S8928" s="20">
        <v>0</v>
      </c>
      <c r="T8928" s="20">
        <v>0.8125</v>
      </c>
    </row>
    <row r="8929" spans="1:20" s="20" customFormat="1" x14ac:dyDescent="0.25">
      <c r="A8929" s="172" t="s">
        <v>10804</v>
      </c>
      <c r="B8929" s="20" t="s">
        <v>10805</v>
      </c>
      <c r="C8929" s="20" t="s">
        <v>203</v>
      </c>
      <c r="D8929" s="20" t="s">
        <v>1002</v>
      </c>
      <c r="E8929" s="26">
        <v>43405</v>
      </c>
      <c r="F8929" s="20">
        <v>0</v>
      </c>
      <c r="G8929" s="20">
        <v>0</v>
      </c>
      <c r="I8929" s="20">
        <v>0</v>
      </c>
      <c r="J8929" s="20">
        <v>0</v>
      </c>
      <c r="L8929" s="20">
        <v>0</v>
      </c>
      <c r="N8929" s="20">
        <v>0</v>
      </c>
      <c r="O8929" s="169" t="e">
        <v>#DIV/0!</v>
      </c>
      <c r="P8929" s="20">
        <v>0</v>
      </c>
      <c r="Q8929" s="20">
        <v>0</v>
      </c>
      <c r="S8929" s="20">
        <v>0</v>
      </c>
      <c r="T8929" s="20">
        <v>0.92500000000000004</v>
      </c>
    </row>
    <row r="8930" spans="1:20" s="20" customFormat="1" x14ac:dyDescent="0.25">
      <c r="A8930" s="172" t="s">
        <v>10139</v>
      </c>
      <c r="B8930" s="20" t="s">
        <v>10140</v>
      </c>
      <c r="C8930" s="20" t="s">
        <v>387</v>
      </c>
      <c r="D8930" s="20" t="s">
        <v>1002</v>
      </c>
      <c r="E8930" s="26">
        <v>43405</v>
      </c>
      <c r="F8930" s="20">
        <v>0</v>
      </c>
      <c r="G8930" s="20">
        <v>0</v>
      </c>
      <c r="I8930" s="20">
        <v>0</v>
      </c>
      <c r="J8930" s="20">
        <v>0</v>
      </c>
      <c r="L8930" s="20">
        <v>0</v>
      </c>
      <c r="N8930" s="20">
        <v>0</v>
      </c>
      <c r="O8930" s="169"/>
      <c r="P8930" s="20">
        <v>0</v>
      </c>
      <c r="Q8930" s="20">
        <v>0</v>
      </c>
      <c r="S8930" s="20">
        <v>0</v>
      </c>
      <c r="T8930" s="20">
        <v>0.83250000000000002</v>
      </c>
    </row>
    <row r="8931" spans="1:20" s="20" customFormat="1" x14ac:dyDescent="0.25">
      <c r="A8931" s="172" t="s">
        <v>9957</v>
      </c>
      <c r="B8931" s="20" t="s">
        <v>9958</v>
      </c>
      <c r="C8931" s="20" t="s">
        <v>223</v>
      </c>
      <c r="D8931" s="20" t="s">
        <v>1002</v>
      </c>
      <c r="E8931" s="26">
        <v>43405</v>
      </c>
      <c r="F8931" s="20">
        <v>6</v>
      </c>
      <c r="G8931" s="20">
        <v>5.5</v>
      </c>
      <c r="I8931" s="20">
        <v>41</v>
      </c>
      <c r="J8931" s="20">
        <v>66</v>
      </c>
      <c r="L8931" s="20">
        <v>62</v>
      </c>
      <c r="N8931" s="20">
        <v>41</v>
      </c>
      <c r="O8931" s="169"/>
      <c r="P8931" s="20">
        <v>0</v>
      </c>
      <c r="Q8931" s="20">
        <v>0</v>
      </c>
      <c r="S8931" s="20">
        <v>0</v>
      </c>
      <c r="T8931" s="20">
        <v>0.85</v>
      </c>
    </row>
    <row r="8932" spans="1:20" s="20" customFormat="1" x14ac:dyDescent="0.25">
      <c r="A8932" s="172" t="s">
        <v>9575</v>
      </c>
      <c r="B8932" s="20" t="s">
        <v>9576</v>
      </c>
      <c r="C8932" s="20" t="s">
        <v>346</v>
      </c>
      <c r="D8932" s="20" t="s">
        <v>1002</v>
      </c>
      <c r="E8932" s="26">
        <v>43405</v>
      </c>
      <c r="F8932" s="20">
        <v>0</v>
      </c>
      <c r="G8932" s="20">
        <v>0</v>
      </c>
      <c r="I8932" s="20">
        <v>0</v>
      </c>
      <c r="J8932" s="20">
        <v>0</v>
      </c>
      <c r="L8932" s="20">
        <v>0</v>
      </c>
      <c r="N8932" s="20">
        <v>0</v>
      </c>
      <c r="O8932" s="169"/>
      <c r="P8932" s="20">
        <v>0</v>
      </c>
      <c r="Q8932" s="20">
        <v>0</v>
      </c>
      <c r="S8932" s="20">
        <v>0</v>
      </c>
      <c r="T8932" s="20">
        <v>1.0425</v>
      </c>
    </row>
    <row r="8933" spans="1:20" s="20" customFormat="1" x14ac:dyDescent="0.25">
      <c r="A8933" s="172" t="s">
        <v>9216</v>
      </c>
      <c r="B8933" s="20" t="s">
        <v>9217</v>
      </c>
      <c r="C8933" s="20" t="s">
        <v>207</v>
      </c>
      <c r="D8933" s="20" t="s">
        <v>1002</v>
      </c>
      <c r="E8933" s="26">
        <v>43405</v>
      </c>
      <c r="F8933" s="20">
        <v>6</v>
      </c>
      <c r="G8933" s="20">
        <v>7</v>
      </c>
      <c r="I8933" s="20">
        <v>25</v>
      </c>
      <c r="J8933" s="20">
        <v>36</v>
      </c>
      <c r="L8933" s="20">
        <v>42</v>
      </c>
      <c r="N8933" s="20">
        <v>19</v>
      </c>
      <c r="O8933" s="169">
        <v>0</v>
      </c>
      <c r="P8933" s="20">
        <v>1</v>
      </c>
      <c r="Q8933" s="20">
        <v>2</v>
      </c>
      <c r="S8933" s="20">
        <v>6</v>
      </c>
      <c r="T8933" s="20">
        <v>1.1499999999999999</v>
      </c>
    </row>
    <row r="8934" spans="1:20" s="20" customFormat="1" x14ac:dyDescent="0.25">
      <c r="A8934" s="172" t="s">
        <v>8377</v>
      </c>
      <c r="B8934" s="20" t="s">
        <v>8378</v>
      </c>
      <c r="C8934" s="20" t="s">
        <v>212</v>
      </c>
      <c r="D8934" s="20" t="s">
        <v>1002</v>
      </c>
      <c r="E8934" s="26">
        <v>43405</v>
      </c>
      <c r="F8934" s="20">
        <v>1</v>
      </c>
      <c r="G8934" s="20">
        <v>1.5</v>
      </c>
      <c r="I8934" s="20">
        <v>7</v>
      </c>
      <c r="J8934" s="20">
        <v>6</v>
      </c>
      <c r="L8934" s="20">
        <v>8</v>
      </c>
      <c r="N8934" s="20">
        <v>7</v>
      </c>
      <c r="O8934" s="169"/>
      <c r="P8934" s="20">
        <v>0</v>
      </c>
      <c r="Q8934" s="20">
        <v>0</v>
      </c>
      <c r="S8934" s="20">
        <v>0</v>
      </c>
      <c r="T8934" s="20">
        <v>1</v>
      </c>
    </row>
    <row r="8935" spans="1:20" s="20" customFormat="1" x14ac:dyDescent="0.25">
      <c r="A8935" s="172" t="s">
        <v>8076</v>
      </c>
      <c r="B8935" s="20" t="s">
        <v>8077</v>
      </c>
      <c r="C8935" s="20" t="s">
        <v>225</v>
      </c>
      <c r="D8935" s="20" t="s">
        <v>1002</v>
      </c>
      <c r="E8935" s="26">
        <v>43405</v>
      </c>
      <c r="F8935" s="20">
        <v>5</v>
      </c>
      <c r="G8935" s="20">
        <v>5.5</v>
      </c>
      <c r="I8935" s="20">
        <v>38</v>
      </c>
      <c r="J8935" s="20">
        <v>55</v>
      </c>
      <c r="L8935" s="20">
        <v>62</v>
      </c>
      <c r="N8935" s="20">
        <v>36</v>
      </c>
      <c r="O8935" s="169"/>
      <c r="P8935" s="20">
        <v>0</v>
      </c>
      <c r="Q8935" s="20">
        <v>0</v>
      </c>
      <c r="S8935" s="20">
        <v>2</v>
      </c>
      <c r="T8935" s="20">
        <v>1</v>
      </c>
    </row>
    <row r="8936" spans="1:20" s="20" customFormat="1" x14ac:dyDescent="0.25">
      <c r="A8936" s="172" t="s">
        <v>7688</v>
      </c>
      <c r="B8936" s="20" t="s">
        <v>7689</v>
      </c>
      <c r="C8936" s="20" t="s">
        <v>901</v>
      </c>
      <c r="D8936" s="20" t="s">
        <v>1002</v>
      </c>
      <c r="E8936" s="26">
        <v>43405</v>
      </c>
      <c r="F8936" s="20">
        <v>5.5</v>
      </c>
      <c r="G8936" s="20">
        <v>7</v>
      </c>
      <c r="I8936" s="20">
        <v>38</v>
      </c>
      <c r="J8936" s="20">
        <v>30</v>
      </c>
      <c r="L8936" s="20">
        <v>40</v>
      </c>
      <c r="N8936" s="20">
        <v>33</v>
      </c>
      <c r="O8936" s="169"/>
      <c r="P8936" s="20">
        <v>2</v>
      </c>
      <c r="Q8936" s="20">
        <v>3</v>
      </c>
      <c r="S8936" s="20">
        <v>5</v>
      </c>
    </row>
    <row r="8937" spans="1:20" s="20" customFormat="1" x14ac:dyDescent="0.25">
      <c r="A8937" s="172" t="s">
        <v>7136</v>
      </c>
      <c r="B8937" s="20" t="s">
        <v>7137</v>
      </c>
      <c r="C8937" s="20" t="s">
        <v>232</v>
      </c>
      <c r="D8937" s="20" t="s">
        <v>1002</v>
      </c>
      <c r="E8937" s="26">
        <v>43405</v>
      </c>
      <c r="F8937" s="20">
        <v>7</v>
      </c>
      <c r="G8937" s="20">
        <v>7.5</v>
      </c>
      <c r="I8937" s="20">
        <v>103</v>
      </c>
      <c r="J8937" s="20">
        <v>80</v>
      </c>
      <c r="L8937" s="20">
        <v>84</v>
      </c>
      <c r="N8937" s="20">
        <v>95</v>
      </c>
      <c r="O8937" s="169"/>
      <c r="P8937" s="20">
        <v>1</v>
      </c>
      <c r="Q8937" s="20">
        <v>11</v>
      </c>
      <c r="S8937" s="20">
        <v>8</v>
      </c>
    </row>
    <row r="8938" spans="1:20" s="20" customFormat="1" x14ac:dyDescent="0.25">
      <c r="A8938" s="172" t="s">
        <v>6770</v>
      </c>
      <c r="B8938" s="20" t="s">
        <v>6771</v>
      </c>
      <c r="C8938" s="20" t="s">
        <v>317</v>
      </c>
      <c r="D8938" s="20" t="s">
        <v>1002</v>
      </c>
      <c r="E8938" s="26">
        <v>43405</v>
      </c>
      <c r="F8938" s="20">
        <v>12.5</v>
      </c>
      <c r="G8938" s="20">
        <v>11.5</v>
      </c>
      <c r="I8938" s="20">
        <v>49</v>
      </c>
      <c r="J8938" s="20">
        <v>75</v>
      </c>
      <c r="L8938" s="20">
        <v>67</v>
      </c>
      <c r="N8938" s="20">
        <v>39</v>
      </c>
      <c r="O8938" s="169"/>
      <c r="P8938" s="20">
        <v>2</v>
      </c>
      <c r="Q8938" s="20">
        <v>2</v>
      </c>
      <c r="S8938" s="20">
        <v>10</v>
      </c>
    </row>
    <row r="8939" spans="1:20" s="20" customFormat="1" x14ac:dyDescent="0.25">
      <c r="A8939" s="172" t="s">
        <v>6346</v>
      </c>
      <c r="B8939" s="20" t="s">
        <v>6347</v>
      </c>
      <c r="C8939" s="20" t="s">
        <v>214</v>
      </c>
      <c r="D8939" s="20" t="s">
        <v>1002</v>
      </c>
      <c r="E8939" s="26">
        <v>43405</v>
      </c>
      <c r="F8939" s="20">
        <v>12</v>
      </c>
      <c r="G8939" s="20">
        <v>15.5</v>
      </c>
      <c r="I8939" s="20">
        <v>76</v>
      </c>
      <c r="J8939" s="20">
        <v>107</v>
      </c>
      <c r="L8939" s="20">
        <v>138</v>
      </c>
      <c r="N8939" s="20">
        <v>49</v>
      </c>
      <c r="O8939" s="169">
        <v>0.95</v>
      </c>
      <c r="P8939" s="20">
        <v>6</v>
      </c>
      <c r="Q8939" s="20">
        <v>14</v>
      </c>
      <c r="S8939" s="20">
        <v>27</v>
      </c>
    </row>
    <row r="8940" spans="1:20" s="20" customFormat="1" x14ac:dyDescent="0.25">
      <c r="A8940" s="172" t="s">
        <v>965</v>
      </c>
      <c r="B8940" s="20" t="s">
        <v>915</v>
      </c>
      <c r="C8940" s="20" t="s">
        <v>903</v>
      </c>
      <c r="D8940" s="20" t="s">
        <v>1002</v>
      </c>
      <c r="E8940" s="26">
        <v>43405</v>
      </c>
      <c r="F8940" s="20">
        <v>5</v>
      </c>
      <c r="G8940" s="20">
        <v>6.5</v>
      </c>
      <c r="I8940" s="20">
        <v>18</v>
      </c>
      <c r="J8940" s="20">
        <v>29</v>
      </c>
      <c r="L8940" s="20">
        <v>37</v>
      </c>
      <c r="N8940" s="20">
        <v>18</v>
      </c>
      <c r="O8940" s="169"/>
      <c r="P8940" s="20">
        <v>1</v>
      </c>
      <c r="Q8940" s="20">
        <v>1</v>
      </c>
      <c r="S8940" s="20">
        <v>0</v>
      </c>
    </row>
    <row r="8941" spans="1:20" s="20" customFormat="1" x14ac:dyDescent="0.25">
      <c r="A8941" s="172" t="s">
        <v>4953</v>
      </c>
      <c r="B8941" s="20" t="s">
        <v>4954</v>
      </c>
      <c r="C8941" s="20" t="s">
        <v>230</v>
      </c>
      <c r="D8941" s="20" t="s">
        <v>1002</v>
      </c>
      <c r="E8941" s="26">
        <v>43405</v>
      </c>
      <c r="F8941" s="20">
        <v>0</v>
      </c>
      <c r="G8941" s="20">
        <v>0</v>
      </c>
      <c r="I8941" s="20">
        <v>0</v>
      </c>
      <c r="J8941" s="20">
        <v>0</v>
      </c>
      <c r="L8941" s="20">
        <v>0</v>
      </c>
      <c r="N8941" s="20">
        <v>0</v>
      </c>
      <c r="O8941" s="169"/>
      <c r="P8941" s="20">
        <v>0</v>
      </c>
      <c r="Q8941" s="20">
        <v>0</v>
      </c>
      <c r="S8941" s="20">
        <v>0</v>
      </c>
    </row>
    <row r="8942" spans="1:20" s="20" customFormat="1" x14ac:dyDescent="0.25">
      <c r="A8942" s="172" t="s">
        <v>4778</v>
      </c>
      <c r="B8942" s="20" t="s">
        <v>4779</v>
      </c>
      <c r="C8942" s="20" t="s">
        <v>234</v>
      </c>
      <c r="D8942" s="20" t="s">
        <v>1002</v>
      </c>
      <c r="E8942" s="26">
        <v>43405</v>
      </c>
      <c r="F8942" s="20">
        <v>3</v>
      </c>
      <c r="G8942" s="20">
        <v>3.5</v>
      </c>
      <c r="I8942" s="20">
        <v>15</v>
      </c>
      <c r="J8942" s="20">
        <v>36</v>
      </c>
      <c r="L8942" s="20">
        <v>40</v>
      </c>
      <c r="N8942" s="20">
        <v>13</v>
      </c>
      <c r="O8942" s="169"/>
      <c r="P8942" s="20">
        <v>2</v>
      </c>
      <c r="Q8942" s="20">
        <v>2</v>
      </c>
      <c r="S8942" s="20">
        <v>2</v>
      </c>
      <c r="T8942" s="20" t="e">
        <v>#DIV/0!</v>
      </c>
    </row>
    <row r="8943" spans="1:20" s="20" customFormat="1" x14ac:dyDescent="0.25">
      <c r="A8943" s="172" t="s">
        <v>4428</v>
      </c>
      <c r="B8943" s="20" t="s">
        <v>4429</v>
      </c>
      <c r="C8943" s="20" t="s">
        <v>217</v>
      </c>
      <c r="D8943" s="20" t="s">
        <v>1002</v>
      </c>
      <c r="E8943" s="26">
        <v>43405</v>
      </c>
      <c r="F8943" s="20">
        <v>0</v>
      </c>
      <c r="G8943" s="20">
        <v>0</v>
      </c>
      <c r="I8943" s="20">
        <v>0</v>
      </c>
      <c r="J8943" s="20">
        <v>0</v>
      </c>
      <c r="L8943" s="20">
        <v>0</v>
      </c>
      <c r="N8943" s="20">
        <v>0</v>
      </c>
      <c r="O8943" s="169"/>
      <c r="P8943" s="20">
        <v>0</v>
      </c>
      <c r="Q8943" s="20">
        <v>0</v>
      </c>
      <c r="S8943" s="20">
        <v>0</v>
      </c>
      <c r="T8943" s="20" t="e">
        <v>#DIV/0!</v>
      </c>
    </row>
    <row r="8944" spans="1:20" s="20" customFormat="1" x14ac:dyDescent="0.25">
      <c r="A8944" s="172" t="s">
        <v>3838</v>
      </c>
      <c r="B8944" s="20" t="s">
        <v>3839</v>
      </c>
      <c r="C8944" s="20" t="s">
        <v>342</v>
      </c>
      <c r="D8944" s="20" t="s">
        <v>1002</v>
      </c>
      <c r="E8944" s="26">
        <v>43405</v>
      </c>
      <c r="F8944" s="20">
        <v>0</v>
      </c>
      <c r="G8944" s="20">
        <v>0</v>
      </c>
      <c r="I8944" s="20">
        <v>0</v>
      </c>
      <c r="J8944" s="20">
        <v>0</v>
      </c>
      <c r="L8944" s="20">
        <v>0</v>
      </c>
      <c r="N8944" s="20">
        <v>0</v>
      </c>
      <c r="O8944" s="169"/>
      <c r="P8944" s="20">
        <v>0</v>
      </c>
      <c r="Q8944" s="20">
        <v>0</v>
      </c>
      <c r="S8944" s="20">
        <v>0</v>
      </c>
      <c r="T8944" s="20" t="e">
        <v>#DIV/0!</v>
      </c>
    </row>
    <row r="8945" spans="1:20" s="20" customFormat="1" x14ac:dyDescent="0.25">
      <c r="A8945" s="172" t="s">
        <v>3646</v>
      </c>
      <c r="B8945" s="20" t="s">
        <v>3647</v>
      </c>
      <c r="C8945" s="20" t="s">
        <v>220</v>
      </c>
      <c r="D8945" s="20" t="s">
        <v>1002</v>
      </c>
      <c r="E8945" s="26">
        <v>43405</v>
      </c>
      <c r="F8945" s="20">
        <v>0</v>
      </c>
      <c r="G8945" s="20">
        <v>0</v>
      </c>
      <c r="I8945" s="20">
        <v>0</v>
      </c>
      <c r="J8945" s="20">
        <v>0</v>
      </c>
      <c r="L8945" s="20">
        <v>0</v>
      </c>
      <c r="N8945" s="20">
        <v>0</v>
      </c>
      <c r="O8945" s="169"/>
      <c r="P8945" s="20">
        <v>0</v>
      </c>
      <c r="Q8945" s="20">
        <v>0</v>
      </c>
      <c r="S8945" s="20">
        <v>0</v>
      </c>
      <c r="T8945" s="20" t="e">
        <v>#DIV/0!</v>
      </c>
    </row>
    <row r="8946" spans="1:20" s="20" customFormat="1" x14ac:dyDescent="0.25">
      <c r="A8946" s="172" t="s">
        <v>3121</v>
      </c>
      <c r="B8946" s="20" t="s">
        <v>3122</v>
      </c>
      <c r="C8946" s="20" t="s">
        <v>242</v>
      </c>
      <c r="D8946" s="20" t="s">
        <v>1000</v>
      </c>
      <c r="E8946" s="26">
        <v>43405</v>
      </c>
      <c r="F8946" s="20">
        <v>0</v>
      </c>
      <c r="G8946" s="20">
        <v>0</v>
      </c>
      <c r="I8946" s="20">
        <v>0</v>
      </c>
      <c r="J8946" s="168">
        <v>0</v>
      </c>
      <c r="L8946" s="20">
        <v>0</v>
      </c>
      <c r="N8946" s="20">
        <v>0</v>
      </c>
      <c r="O8946" s="169"/>
      <c r="P8946" s="20">
        <v>0</v>
      </c>
      <c r="Q8946" s="20">
        <v>0</v>
      </c>
      <c r="S8946" s="20">
        <v>0</v>
      </c>
      <c r="T8946" s="20" t="e">
        <v>#DIV/0!</v>
      </c>
    </row>
    <row r="8947" spans="1:20" s="20" customFormat="1" x14ac:dyDescent="0.25">
      <c r="A8947" s="172" t="s">
        <v>2946</v>
      </c>
      <c r="B8947" s="20" t="s">
        <v>2947</v>
      </c>
      <c r="C8947" s="20" t="s">
        <v>2724</v>
      </c>
      <c r="D8947" s="20" t="s">
        <v>1000</v>
      </c>
      <c r="E8947" s="26">
        <v>43405</v>
      </c>
      <c r="F8947" s="20">
        <v>2.5</v>
      </c>
      <c r="G8947" s="20">
        <v>3.5</v>
      </c>
      <c r="I8947" s="20">
        <v>11</v>
      </c>
      <c r="J8947" s="168">
        <v>15</v>
      </c>
      <c r="L8947" s="20">
        <v>20</v>
      </c>
      <c r="N8947" s="20">
        <v>11</v>
      </c>
      <c r="O8947" s="169"/>
      <c r="P8947" s="20">
        <v>0</v>
      </c>
      <c r="Q8947" s="20">
        <v>0</v>
      </c>
      <c r="S8947" s="20">
        <v>0</v>
      </c>
      <c r="T8947" s="20" t="e">
        <v>#DIV/0!</v>
      </c>
    </row>
    <row r="8948" spans="1:20" s="20" customFormat="1" x14ac:dyDescent="0.25">
      <c r="A8948" s="172" t="s">
        <v>2773</v>
      </c>
      <c r="B8948" s="20" t="s">
        <v>2774</v>
      </c>
      <c r="C8948" s="20" t="s">
        <v>2724</v>
      </c>
      <c r="D8948" s="20" t="s">
        <v>1001</v>
      </c>
      <c r="E8948" s="26">
        <v>43405</v>
      </c>
      <c r="F8948" s="20">
        <v>3.5</v>
      </c>
      <c r="G8948" s="20">
        <v>5</v>
      </c>
      <c r="I8948" s="20">
        <v>18</v>
      </c>
      <c r="J8948" s="168">
        <v>19</v>
      </c>
      <c r="L8948" s="20">
        <v>28</v>
      </c>
      <c r="N8948" s="20">
        <v>18</v>
      </c>
      <c r="O8948" s="169"/>
      <c r="P8948" s="20">
        <v>0</v>
      </c>
      <c r="Q8948" s="20">
        <v>0</v>
      </c>
      <c r="S8948" s="20">
        <v>0</v>
      </c>
      <c r="T8948" s="20" t="e">
        <v>#DIV/0!</v>
      </c>
    </row>
    <row r="8949" spans="1:20" s="20" customFormat="1" x14ac:dyDescent="0.25">
      <c r="A8949" s="172" t="s">
        <v>2739</v>
      </c>
      <c r="B8949" s="20" t="s">
        <v>2740</v>
      </c>
      <c r="C8949" s="20" t="s">
        <v>2724</v>
      </c>
      <c r="D8949" s="20" t="s">
        <v>1002</v>
      </c>
      <c r="E8949" s="26">
        <v>43405</v>
      </c>
      <c r="F8949" s="20">
        <v>6</v>
      </c>
      <c r="G8949" s="20">
        <v>8.5</v>
      </c>
      <c r="I8949" s="20">
        <v>29</v>
      </c>
      <c r="J8949" s="20">
        <v>34</v>
      </c>
      <c r="L8949" s="20">
        <v>48</v>
      </c>
      <c r="N8949" s="20">
        <v>29</v>
      </c>
      <c r="O8949" s="169"/>
      <c r="P8949" s="20">
        <v>0</v>
      </c>
      <c r="Q8949" s="20">
        <v>0</v>
      </c>
      <c r="S8949" s="20">
        <v>0</v>
      </c>
      <c r="T8949" s="20" t="e">
        <v>#DIV/0!</v>
      </c>
    </row>
    <row r="8950" spans="1:20" s="20" customFormat="1" x14ac:dyDescent="0.25">
      <c r="A8950" s="172" t="s">
        <v>2701</v>
      </c>
      <c r="B8950" s="20" t="s">
        <v>2702</v>
      </c>
      <c r="C8950" s="20" t="s">
        <v>237</v>
      </c>
      <c r="D8950" s="20" t="s">
        <v>1000</v>
      </c>
      <c r="E8950" s="26">
        <v>43405</v>
      </c>
      <c r="F8950" s="20">
        <v>7.5</v>
      </c>
      <c r="G8950" s="20">
        <v>10</v>
      </c>
      <c r="I8950" s="20">
        <v>40</v>
      </c>
      <c r="J8950" s="168">
        <v>47</v>
      </c>
      <c r="L8950" s="20">
        <v>64</v>
      </c>
      <c r="N8950" s="20">
        <v>26</v>
      </c>
      <c r="O8950" s="169">
        <v>0.47499999999999998</v>
      </c>
      <c r="P8950" s="20">
        <v>2</v>
      </c>
      <c r="Q8950" s="20">
        <v>2</v>
      </c>
      <c r="S8950" s="20">
        <v>14</v>
      </c>
      <c r="T8950" s="20">
        <v>7.6923076923076927E-2</v>
      </c>
    </row>
    <row r="8951" spans="1:20" s="20" customFormat="1" x14ac:dyDescent="0.25">
      <c r="A8951" s="172" t="s">
        <v>2526</v>
      </c>
      <c r="B8951" s="20" t="s">
        <v>2527</v>
      </c>
      <c r="C8951" s="20" t="s">
        <v>238</v>
      </c>
      <c r="D8951" s="20" t="s">
        <v>1000</v>
      </c>
      <c r="E8951" s="26">
        <v>43405</v>
      </c>
      <c r="F8951" s="20">
        <v>0</v>
      </c>
      <c r="G8951" s="20">
        <v>0</v>
      </c>
      <c r="I8951" s="20">
        <v>0</v>
      </c>
      <c r="J8951" s="168">
        <v>0</v>
      </c>
      <c r="L8951" s="20">
        <v>0</v>
      </c>
      <c r="N8951" s="20">
        <v>0</v>
      </c>
      <c r="O8951" s="169"/>
      <c r="P8951" s="20">
        <v>0</v>
      </c>
      <c r="Q8951" s="20">
        <v>0</v>
      </c>
      <c r="S8951" s="20">
        <v>0</v>
      </c>
      <c r="T8951" s="20">
        <v>7.0000000000000007E-2</v>
      </c>
    </row>
    <row r="8952" spans="1:20" s="20" customFormat="1" x14ac:dyDescent="0.25">
      <c r="A8952" s="172" t="s">
        <v>2353</v>
      </c>
      <c r="B8952" s="20" t="s">
        <v>2354</v>
      </c>
      <c r="C8952" s="20" t="s">
        <v>239</v>
      </c>
      <c r="D8952" s="20" t="s">
        <v>1000</v>
      </c>
      <c r="E8952" s="26">
        <v>43405</v>
      </c>
      <c r="F8952" s="20">
        <v>0</v>
      </c>
      <c r="G8952" s="20">
        <v>0</v>
      </c>
      <c r="I8952" s="20">
        <v>0</v>
      </c>
      <c r="J8952" s="168">
        <v>0</v>
      </c>
      <c r="L8952" s="20">
        <v>0</v>
      </c>
      <c r="N8952" s="20">
        <v>0</v>
      </c>
      <c r="O8952" s="169"/>
      <c r="P8952" s="20">
        <v>0</v>
      </c>
      <c r="Q8952" s="20">
        <v>0</v>
      </c>
      <c r="S8952" s="20">
        <v>0</v>
      </c>
      <c r="T8952" s="20">
        <v>7.0000000000000007E-2</v>
      </c>
    </row>
    <row r="8953" spans="1:20" s="20" customFormat="1" x14ac:dyDescent="0.25">
      <c r="A8953" s="172" t="s">
        <v>2178</v>
      </c>
      <c r="B8953" s="20" t="s">
        <v>2179</v>
      </c>
      <c r="C8953" s="20" t="s">
        <v>1988</v>
      </c>
      <c r="D8953" s="20" t="s">
        <v>1000</v>
      </c>
      <c r="E8953" s="26">
        <v>43405</v>
      </c>
      <c r="F8953" s="20">
        <v>4.5</v>
      </c>
      <c r="G8953" s="20">
        <v>5.5</v>
      </c>
      <c r="I8953" s="20">
        <v>30</v>
      </c>
      <c r="J8953" s="168">
        <v>26</v>
      </c>
      <c r="L8953" s="20">
        <v>32</v>
      </c>
      <c r="N8953" s="20">
        <v>26</v>
      </c>
      <c r="O8953" s="169"/>
      <c r="P8953" s="20">
        <v>3</v>
      </c>
      <c r="Q8953" s="20">
        <v>4</v>
      </c>
      <c r="S8953" s="20">
        <v>4</v>
      </c>
      <c r="T8953" s="20">
        <v>0.18</v>
      </c>
    </row>
    <row r="8954" spans="1:20" s="20" customFormat="1" x14ac:dyDescent="0.25">
      <c r="A8954" s="172" t="s">
        <v>2003</v>
      </c>
      <c r="B8954" s="20" t="s">
        <v>2004</v>
      </c>
      <c r="C8954" s="20" t="s">
        <v>1988</v>
      </c>
      <c r="D8954" s="20" t="s">
        <v>1001</v>
      </c>
      <c r="E8954" s="26">
        <v>43405</v>
      </c>
      <c r="F8954" s="20">
        <v>4</v>
      </c>
      <c r="G8954" s="20">
        <v>3.5</v>
      </c>
      <c r="I8954" s="20">
        <v>13</v>
      </c>
      <c r="J8954" s="168">
        <v>21</v>
      </c>
      <c r="L8954" s="20">
        <v>20</v>
      </c>
      <c r="N8954" s="20">
        <v>10</v>
      </c>
      <c r="O8954" s="169"/>
      <c r="P8954" s="20">
        <v>0</v>
      </c>
      <c r="Q8954" s="20">
        <v>0</v>
      </c>
      <c r="S8954" s="20">
        <v>3</v>
      </c>
      <c r="T8954" s="20">
        <v>0</v>
      </c>
    </row>
    <row r="8955" spans="1:20" s="20" customFormat="1" x14ac:dyDescent="0.25">
      <c r="A8955" s="172" t="s">
        <v>1970</v>
      </c>
      <c r="B8955" s="20" t="s">
        <v>1971</v>
      </c>
      <c r="C8955" s="20" t="s">
        <v>1988</v>
      </c>
      <c r="D8955" s="20" t="s">
        <v>1002</v>
      </c>
      <c r="E8955" s="26">
        <v>43405</v>
      </c>
      <c r="F8955" s="20">
        <v>8.5</v>
      </c>
      <c r="G8955" s="20">
        <v>9</v>
      </c>
      <c r="I8955" s="20">
        <v>43</v>
      </c>
      <c r="J8955" s="20">
        <v>47</v>
      </c>
      <c r="L8955" s="20">
        <v>52</v>
      </c>
      <c r="N8955" s="20">
        <v>36</v>
      </c>
      <c r="O8955" s="169"/>
      <c r="P8955" s="20">
        <v>3</v>
      </c>
      <c r="Q8955" s="20">
        <v>4</v>
      </c>
      <c r="S8955" s="20">
        <v>7</v>
      </c>
      <c r="T8955" s="20">
        <v>0</v>
      </c>
    </row>
    <row r="8956" spans="1:20" s="20" customFormat="1" x14ac:dyDescent="0.25">
      <c r="A8956" s="172" t="s">
        <v>1930</v>
      </c>
      <c r="B8956" s="20" t="s">
        <v>1931</v>
      </c>
      <c r="C8956" s="20" t="s">
        <v>240</v>
      </c>
      <c r="D8956" s="20" t="s">
        <v>1000</v>
      </c>
      <c r="E8956" s="26">
        <v>43405</v>
      </c>
      <c r="F8956" s="20">
        <v>14</v>
      </c>
      <c r="G8956" s="20">
        <v>13.5</v>
      </c>
      <c r="I8956" s="20">
        <v>54</v>
      </c>
      <c r="J8956" s="168">
        <v>84</v>
      </c>
      <c r="L8956" s="20">
        <v>78</v>
      </c>
      <c r="N8956" s="20">
        <v>44</v>
      </c>
      <c r="O8956" s="169"/>
      <c r="P8956" s="20">
        <v>4</v>
      </c>
      <c r="Q8956" s="20">
        <v>4</v>
      </c>
      <c r="S8956" s="20">
        <v>10</v>
      </c>
      <c r="T8956" s="20">
        <v>0.2</v>
      </c>
    </row>
    <row r="8957" spans="1:20" s="20" customFormat="1" x14ac:dyDescent="0.25">
      <c r="A8957" s="172" t="s">
        <v>1755</v>
      </c>
      <c r="B8957" s="20" t="s">
        <v>1756</v>
      </c>
      <c r="C8957" s="20" t="s">
        <v>241</v>
      </c>
      <c r="D8957" s="20" t="s">
        <v>1000</v>
      </c>
      <c r="E8957" s="26">
        <v>43405</v>
      </c>
      <c r="F8957" s="20">
        <v>32.5</v>
      </c>
      <c r="G8957" s="20">
        <v>37</v>
      </c>
      <c r="I8957" s="20">
        <v>311</v>
      </c>
      <c r="J8957" s="168">
        <v>362</v>
      </c>
      <c r="L8957" s="20">
        <v>414</v>
      </c>
      <c r="N8957" s="20">
        <v>278</v>
      </c>
      <c r="O8957" s="169"/>
      <c r="P8957" s="20">
        <v>7</v>
      </c>
      <c r="Q8957" s="20">
        <v>25</v>
      </c>
      <c r="S8957" s="20">
        <v>33</v>
      </c>
      <c r="T8957" s="20">
        <v>0.44</v>
      </c>
    </row>
    <row r="8958" spans="1:20" s="20" customFormat="1" x14ac:dyDescent="0.25">
      <c r="A8958" s="172" t="s">
        <v>1580</v>
      </c>
      <c r="B8958" s="20" t="s">
        <v>1581</v>
      </c>
      <c r="C8958" s="20" t="s">
        <v>318</v>
      </c>
      <c r="D8958" s="20" t="s">
        <v>1000</v>
      </c>
      <c r="E8958" s="26">
        <v>43405</v>
      </c>
      <c r="F8958" s="20">
        <v>7.5</v>
      </c>
      <c r="G8958" s="20">
        <v>8</v>
      </c>
      <c r="I8958" s="20">
        <v>30</v>
      </c>
      <c r="J8958" s="20">
        <v>45</v>
      </c>
      <c r="L8958" s="20">
        <v>47</v>
      </c>
      <c r="N8958" s="20">
        <v>27</v>
      </c>
      <c r="O8958" s="169"/>
      <c r="P8958" s="20">
        <v>0</v>
      </c>
      <c r="Q8958" s="20">
        <v>1</v>
      </c>
      <c r="S8958" s="20">
        <v>3</v>
      </c>
      <c r="T8958" s="20">
        <v>0.33</v>
      </c>
    </row>
    <row r="8959" spans="1:20" s="20" customFormat="1" x14ac:dyDescent="0.25">
      <c r="A8959" s="172" t="s">
        <v>1470</v>
      </c>
      <c r="B8959" s="20" t="s">
        <v>1471</v>
      </c>
      <c r="C8959" s="20" t="s">
        <v>896</v>
      </c>
      <c r="D8959" s="20" t="s">
        <v>1000</v>
      </c>
      <c r="E8959" s="26">
        <v>43405</v>
      </c>
      <c r="F8959" s="20">
        <v>68.5</v>
      </c>
      <c r="G8959" s="20">
        <v>77.5</v>
      </c>
      <c r="I8959" s="20">
        <v>476</v>
      </c>
      <c r="J8959" s="20">
        <v>579</v>
      </c>
      <c r="L8959" s="20">
        <v>655</v>
      </c>
      <c r="N8959" s="20">
        <v>412</v>
      </c>
      <c r="O8959" s="169">
        <v>0.47499999999999998</v>
      </c>
      <c r="P8959" s="20">
        <v>16</v>
      </c>
      <c r="Q8959" s="20">
        <v>36</v>
      </c>
      <c r="S8959" s="20">
        <v>64</v>
      </c>
      <c r="T8959" s="20">
        <v>0.5</v>
      </c>
    </row>
    <row r="8960" spans="1:20" s="20" customFormat="1" x14ac:dyDescent="0.25">
      <c r="A8960" s="172" t="s">
        <v>1429</v>
      </c>
      <c r="B8960" s="20" t="s">
        <v>1430</v>
      </c>
      <c r="C8960" s="20" t="s">
        <v>899</v>
      </c>
      <c r="D8960" s="20" t="s">
        <v>1001</v>
      </c>
      <c r="E8960" s="26">
        <v>43405</v>
      </c>
      <c r="F8960" s="20">
        <v>7.5</v>
      </c>
      <c r="G8960" s="20">
        <v>8.5</v>
      </c>
      <c r="I8960" s="20">
        <v>31</v>
      </c>
      <c r="J8960" s="20">
        <v>40</v>
      </c>
      <c r="L8960" s="20">
        <v>48</v>
      </c>
      <c r="N8960" s="20">
        <v>28</v>
      </c>
      <c r="O8960" s="169" t="s">
        <v>904</v>
      </c>
      <c r="P8960" s="20">
        <v>0</v>
      </c>
      <c r="Q8960" s="20">
        <v>0</v>
      </c>
      <c r="S8960" s="20">
        <v>3</v>
      </c>
    </row>
    <row r="8961" spans="1:19" s="20" customFormat="1" x14ac:dyDescent="0.25">
      <c r="A8961" s="172"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69">
        <v>0.47499999999999998</v>
      </c>
      <c r="P8961" s="20">
        <v>16</v>
      </c>
      <c r="Q8961" s="20">
        <v>36</v>
      </c>
      <c r="R8961" s="20">
        <v>0</v>
      </c>
      <c r="S8961" s="20">
        <v>67</v>
      </c>
    </row>
    <row r="8962" spans="1:19" s="20" customFormat="1" x14ac:dyDescent="0.25">
      <c r="A8962" s="172" t="s">
        <v>1402</v>
      </c>
      <c r="B8962" s="20" t="s">
        <v>1401</v>
      </c>
      <c r="C8962" s="20" t="s">
        <v>1237</v>
      </c>
      <c r="D8962" s="20" t="s">
        <v>1001</v>
      </c>
      <c r="E8962" s="26">
        <v>43405</v>
      </c>
      <c r="F8962" s="20">
        <v>7.5</v>
      </c>
      <c r="G8962" s="20">
        <v>8.5</v>
      </c>
      <c r="I8962" s="20">
        <v>31</v>
      </c>
      <c r="J8962" s="20">
        <v>40</v>
      </c>
      <c r="L8962" s="20">
        <v>48</v>
      </c>
      <c r="N8962" s="20">
        <v>28</v>
      </c>
      <c r="O8962" s="169"/>
      <c r="P8962" s="20">
        <v>0</v>
      </c>
      <c r="Q8962" s="20">
        <v>0</v>
      </c>
      <c r="S8962" s="20">
        <v>3</v>
      </c>
    </row>
    <row r="8963" spans="1:19" s="20" customFormat="1" x14ac:dyDescent="0.25">
      <c r="A8963" s="172" t="s">
        <v>1369</v>
      </c>
      <c r="B8963" s="20" t="s">
        <v>1370</v>
      </c>
      <c r="C8963" s="20" t="s">
        <v>1237</v>
      </c>
      <c r="D8963" s="20" t="s">
        <v>1000</v>
      </c>
      <c r="E8963" s="26">
        <v>43405</v>
      </c>
      <c r="F8963" s="20">
        <v>21</v>
      </c>
      <c r="G8963" s="20">
        <v>22.5</v>
      </c>
      <c r="I8963" s="20">
        <v>95</v>
      </c>
      <c r="J8963" s="20">
        <v>125</v>
      </c>
      <c r="L8963" s="20">
        <v>130</v>
      </c>
      <c r="N8963" s="20">
        <v>81</v>
      </c>
      <c r="O8963" s="169"/>
      <c r="P8963" s="20">
        <v>7</v>
      </c>
      <c r="Q8963" s="20">
        <v>8</v>
      </c>
      <c r="S8963" s="20">
        <v>14</v>
      </c>
    </row>
    <row r="8964" spans="1:19" s="20" customFormat="1" x14ac:dyDescent="0.25">
      <c r="A8964" s="172" t="s">
        <v>12130</v>
      </c>
      <c r="B8964" s="20" t="s">
        <v>12131</v>
      </c>
      <c r="C8964" s="20" t="s">
        <v>1051</v>
      </c>
      <c r="D8964" s="20" t="s">
        <v>1000</v>
      </c>
      <c r="E8964" s="26">
        <v>43405</v>
      </c>
      <c r="F8964" s="20">
        <v>0</v>
      </c>
      <c r="G8964" s="20">
        <v>0</v>
      </c>
      <c r="I8964" s="20">
        <v>0</v>
      </c>
      <c r="J8964" s="168">
        <v>0</v>
      </c>
      <c r="L8964" s="20">
        <v>0</v>
      </c>
      <c r="N8964" s="20">
        <v>0</v>
      </c>
      <c r="O8964" s="169"/>
      <c r="P8964" s="20">
        <v>0</v>
      </c>
      <c r="Q8964" s="20">
        <v>0</v>
      </c>
      <c r="S8964" s="20">
        <v>0</v>
      </c>
    </row>
    <row r="8965" spans="1:19" s="20" customFormat="1" x14ac:dyDescent="0.25">
      <c r="A8965" s="172" t="s">
        <v>13319</v>
      </c>
      <c r="B8965" s="20" t="s">
        <v>13320</v>
      </c>
      <c r="C8965" s="20" t="s">
        <v>350</v>
      </c>
      <c r="D8965" s="20" t="s">
        <v>1002</v>
      </c>
      <c r="E8965" s="26">
        <v>43405</v>
      </c>
      <c r="F8965" s="20">
        <v>1</v>
      </c>
      <c r="G8965" s="20">
        <v>1</v>
      </c>
      <c r="I8965" s="20">
        <v>4</v>
      </c>
      <c r="J8965" s="168">
        <v>6</v>
      </c>
      <c r="K8965" s="168"/>
      <c r="L8965" s="168">
        <v>6</v>
      </c>
      <c r="N8965" s="20">
        <v>4</v>
      </c>
      <c r="O8965" s="169"/>
      <c r="P8965" s="20">
        <v>0</v>
      </c>
      <c r="Q8965" s="20">
        <v>0</v>
      </c>
      <c r="S8965" s="20">
        <v>0</v>
      </c>
    </row>
    <row r="8966" spans="1:19" s="20" customFormat="1" x14ac:dyDescent="0.25">
      <c r="A8966" s="172" t="s">
        <v>13496</v>
      </c>
      <c r="B8966" s="20" t="s">
        <v>13497</v>
      </c>
      <c r="C8966" s="20" t="s">
        <v>242</v>
      </c>
      <c r="D8966" s="20" t="s">
        <v>1002</v>
      </c>
      <c r="E8966" s="26">
        <v>43405</v>
      </c>
      <c r="F8966" s="20">
        <v>0</v>
      </c>
      <c r="G8966" s="20">
        <v>0</v>
      </c>
      <c r="I8966" s="20">
        <v>0</v>
      </c>
      <c r="J8966" s="168">
        <v>0</v>
      </c>
      <c r="L8966" s="20">
        <v>0</v>
      </c>
      <c r="N8966" s="20">
        <v>0</v>
      </c>
      <c r="O8966" s="169"/>
      <c r="P8966" s="20">
        <v>0</v>
      </c>
      <c r="Q8966" s="20">
        <v>0</v>
      </c>
      <c r="S8966" s="20">
        <v>0</v>
      </c>
    </row>
    <row r="8967" spans="1:19" s="20" customFormat="1" x14ac:dyDescent="0.25">
      <c r="A8967" s="172" t="s">
        <v>13673</v>
      </c>
      <c r="B8967" s="20" t="s">
        <v>13674</v>
      </c>
      <c r="C8967" s="20" t="s">
        <v>237</v>
      </c>
      <c r="D8967" s="20" t="s">
        <v>1002</v>
      </c>
      <c r="E8967" s="26">
        <v>43405</v>
      </c>
      <c r="F8967" s="20">
        <v>7.5</v>
      </c>
      <c r="G8967" s="20">
        <v>10</v>
      </c>
      <c r="I8967" s="20">
        <v>40</v>
      </c>
      <c r="J8967" s="168">
        <v>47</v>
      </c>
      <c r="L8967" s="20">
        <v>64</v>
      </c>
      <c r="N8967" s="20">
        <v>26</v>
      </c>
      <c r="O8967" s="169">
        <v>0.47499999999999998</v>
      </c>
      <c r="P8967" s="20">
        <v>2</v>
      </c>
      <c r="Q8967" s="20">
        <v>2</v>
      </c>
      <c r="S8967" s="20">
        <v>14</v>
      </c>
    </row>
    <row r="8968" spans="1:19" s="20" customFormat="1" x14ac:dyDescent="0.25">
      <c r="A8968" s="172" t="s">
        <v>13848</v>
      </c>
      <c r="B8968" s="20" t="s">
        <v>13849</v>
      </c>
      <c r="C8968" s="20" t="s">
        <v>238</v>
      </c>
      <c r="D8968" s="20" t="s">
        <v>1002</v>
      </c>
      <c r="E8968" s="26">
        <v>43405</v>
      </c>
      <c r="F8968" s="20">
        <v>0</v>
      </c>
      <c r="G8968" s="20">
        <v>0</v>
      </c>
      <c r="I8968" s="20">
        <v>0</v>
      </c>
      <c r="J8968" s="168">
        <v>0</v>
      </c>
      <c r="L8968" s="20">
        <v>0</v>
      </c>
      <c r="N8968" s="20">
        <v>0</v>
      </c>
      <c r="O8968" s="169"/>
      <c r="P8968" s="20">
        <v>0</v>
      </c>
      <c r="Q8968" s="20">
        <v>0</v>
      </c>
      <c r="S8968" s="20">
        <v>0</v>
      </c>
    </row>
    <row r="8969" spans="1:19" s="20" customFormat="1" x14ac:dyDescent="0.25">
      <c r="A8969" s="172" t="s">
        <v>14025</v>
      </c>
      <c r="B8969" s="20" t="s">
        <v>14026</v>
      </c>
      <c r="C8969" s="20" t="s">
        <v>239</v>
      </c>
      <c r="D8969" s="20" t="s">
        <v>1002</v>
      </c>
      <c r="E8969" s="26">
        <v>43405</v>
      </c>
      <c r="F8969" s="20">
        <v>0</v>
      </c>
      <c r="G8969" s="20">
        <v>0</v>
      </c>
      <c r="I8969" s="20">
        <v>0</v>
      </c>
      <c r="J8969" s="168">
        <v>0</v>
      </c>
      <c r="L8969" s="20">
        <v>0</v>
      </c>
      <c r="N8969" s="20">
        <v>0</v>
      </c>
      <c r="O8969" s="169"/>
      <c r="P8969" s="20">
        <v>0</v>
      </c>
      <c r="Q8969" s="20">
        <v>0</v>
      </c>
      <c r="S8969" s="20">
        <v>0</v>
      </c>
    </row>
    <row r="8970" spans="1:19" s="20" customFormat="1" x14ac:dyDescent="0.25">
      <c r="A8970" s="172" t="s">
        <v>14212</v>
      </c>
      <c r="B8970" s="20" t="s">
        <v>14213</v>
      </c>
      <c r="C8970" s="20" t="s">
        <v>240</v>
      </c>
      <c r="D8970" s="20" t="s">
        <v>1002</v>
      </c>
      <c r="E8970" s="26">
        <v>43405</v>
      </c>
      <c r="F8970" s="20">
        <v>14</v>
      </c>
      <c r="G8970" s="20">
        <v>13.5</v>
      </c>
      <c r="I8970" s="20">
        <v>54</v>
      </c>
      <c r="J8970" s="168">
        <v>84</v>
      </c>
      <c r="L8970" s="20">
        <v>78</v>
      </c>
      <c r="N8970" s="20">
        <v>44</v>
      </c>
      <c r="O8970" s="169"/>
      <c r="P8970" s="20">
        <v>4</v>
      </c>
      <c r="Q8970" s="20">
        <v>4</v>
      </c>
      <c r="S8970" s="20">
        <v>10</v>
      </c>
    </row>
    <row r="8971" spans="1:19" s="20" customFormat="1" x14ac:dyDescent="0.25">
      <c r="A8971" s="172" t="s">
        <v>14389</v>
      </c>
      <c r="B8971" s="20" t="s">
        <v>14390</v>
      </c>
      <c r="C8971" s="20" t="s">
        <v>241</v>
      </c>
      <c r="D8971" s="20" t="s">
        <v>1002</v>
      </c>
      <c r="E8971" s="26">
        <v>43405</v>
      </c>
      <c r="F8971" s="20">
        <v>32.5</v>
      </c>
      <c r="G8971" s="20">
        <v>37</v>
      </c>
      <c r="I8971" s="20">
        <v>311</v>
      </c>
      <c r="J8971" s="168">
        <v>362</v>
      </c>
      <c r="L8971" s="20">
        <v>414</v>
      </c>
      <c r="N8971" s="20">
        <v>278</v>
      </c>
      <c r="O8971" s="169"/>
      <c r="P8971" s="20">
        <v>7</v>
      </c>
      <c r="Q8971" s="20">
        <v>25</v>
      </c>
      <c r="S8971" s="20">
        <v>33</v>
      </c>
    </row>
    <row r="8972" spans="1:19" s="20" customFormat="1" x14ac:dyDescent="0.25">
      <c r="A8972" s="172" t="s">
        <v>14501</v>
      </c>
      <c r="B8972" s="20" t="s">
        <v>14502</v>
      </c>
      <c r="C8972" s="20" t="s">
        <v>318</v>
      </c>
      <c r="D8972" s="20" t="s">
        <v>1002</v>
      </c>
      <c r="E8972" s="26">
        <v>43405</v>
      </c>
      <c r="F8972" s="20">
        <v>7.5</v>
      </c>
      <c r="G8972" s="20">
        <v>8</v>
      </c>
      <c r="I8972" s="20">
        <v>30</v>
      </c>
      <c r="J8972" s="20">
        <v>45</v>
      </c>
      <c r="L8972" s="20">
        <v>47</v>
      </c>
      <c r="N8972" s="20">
        <v>27</v>
      </c>
      <c r="O8972" s="169"/>
      <c r="P8972" s="20">
        <v>0</v>
      </c>
      <c r="Q8972" s="20">
        <v>1</v>
      </c>
      <c r="S8972" s="20">
        <v>3</v>
      </c>
    </row>
    <row r="8973" spans="1:19" s="20" customFormat="1" x14ac:dyDescent="0.25">
      <c r="A8973" s="172" t="s">
        <v>14718</v>
      </c>
      <c r="B8973" s="20" t="s">
        <v>14719</v>
      </c>
      <c r="C8973" s="20" t="s">
        <v>199</v>
      </c>
      <c r="D8973" s="20" t="s">
        <v>1000</v>
      </c>
      <c r="E8973" s="26">
        <v>43405</v>
      </c>
      <c r="F8973" s="20">
        <v>12</v>
      </c>
      <c r="G8973" s="20">
        <v>14</v>
      </c>
      <c r="I8973" s="20">
        <v>93</v>
      </c>
      <c r="J8973" s="20">
        <v>93</v>
      </c>
      <c r="L8973" s="20">
        <v>117</v>
      </c>
      <c r="N8973" s="20">
        <v>86</v>
      </c>
      <c r="O8973" s="169"/>
      <c r="P8973" s="20">
        <v>1</v>
      </c>
      <c r="Q8973" s="20">
        <v>1</v>
      </c>
      <c r="S8973" s="20">
        <v>7</v>
      </c>
    </row>
    <row r="8974" spans="1:19" s="20" customFormat="1" x14ac:dyDescent="0.25">
      <c r="A8974" s="172" t="s">
        <v>14984</v>
      </c>
      <c r="B8974" s="20" t="s">
        <v>14985</v>
      </c>
      <c r="C8974" s="20" t="s">
        <v>200</v>
      </c>
      <c r="D8974" s="20" t="s">
        <v>1002</v>
      </c>
      <c r="E8974" s="26">
        <v>43405</v>
      </c>
      <c r="F8974" s="20">
        <v>4</v>
      </c>
      <c r="G8974" s="20">
        <v>4.5</v>
      </c>
      <c r="I8974" s="20">
        <v>15</v>
      </c>
      <c r="J8974" s="168">
        <v>24</v>
      </c>
      <c r="K8974" s="168"/>
      <c r="L8974" s="168">
        <v>26</v>
      </c>
      <c r="N8974" s="20">
        <v>12</v>
      </c>
      <c r="O8974" s="169"/>
      <c r="P8974" s="20">
        <v>1</v>
      </c>
      <c r="Q8974" s="20">
        <v>1</v>
      </c>
      <c r="S8974" s="20">
        <v>3</v>
      </c>
    </row>
    <row r="8975" spans="1:19" s="20" customFormat="1" x14ac:dyDescent="0.25">
      <c r="A8975" s="172" t="s">
        <v>15161</v>
      </c>
      <c r="B8975" s="20" t="s">
        <v>15162</v>
      </c>
      <c r="C8975" s="20" t="s">
        <v>202</v>
      </c>
      <c r="D8975" s="20" t="s">
        <v>1002</v>
      </c>
      <c r="E8975" s="26">
        <v>43405</v>
      </c>
      <c r="F8975" s="20">
        <v>4</v>
      </c>
      <c r="G8975" s="20">
        <v>5.5</v>
      </c>
      <c r="I8975" s="20">
        <v>62</v>
      </c>
      <c r="J8975" s="168">
        <v>47</v>
      </c>
      <c r="K8975" s="168"/>
      <c r="L8975" s="168">
        <v>68</v>
      </c>
      <c r="N8975" s="20">
        <v>60</v>
      </c>
      <c r="O8975" s="169"/>
      <c r="P8975" s="20">
        <v>0</v>
      </c>
      <c r="Q8975" s="20">
        <v>0</v>
      </c>
      <c r="S8975" s="20">
        <v>2</v>
      </c>
    </row>
    <row r="8976" spans="1:19" s="20" customFormat="1" x14ac:dyDescent="0.25">
      <c r="A8976" s="172" t="s">
        <v>15243</v>
      </c>
      <c r="B8976" s="20" t="s">
        <v>15244</v>
      </c>
      <c r="C8976" s="20" t="s">
        <v>348</v>
      </c>
      <c r="D8976" s="20" t="s">
        <v>1000</v>
      </c>
      <c r="E8976" s="26">
        <v>43405</v>
      </c>
      <c r="F8976" s="20">
        <v>0</v>
      </c>
      <c r="G8976" s="20">
        <v>0</v>
      </c>
      <c r="I8976" s="20">
        <v>0</v>
      </c>
      <c r="J8976" s="20">
        <v>0</v>
      </c>
      <c r="L8976" s="20">
        <v>0</v>
      </c>
      <c r="N8976" s="20">
        <v>0</v>
      </c>
      <c r="O8976" s="169"/>
      <c r="P8976" s="20">
        <v>0</v>
      </c>
      <c r="Q8976" s="20">
        <v>0</v>
      </c>
      <c r="S8976" s="20">
        <v>0</v>
      </c>
    </row>
    <row r="8977" spans="1:19" s="20" customFormat="1" x14ac:dyDescent="0.25">
      <c r="A8977" s="172" t="s">
        <v>15327</v>
      </c>
      <c r="B8977" s="20" t="s">
        <v>15328</v>
      </c>
      <c r="C8977" s="20" t="s">
        <v>347</v>
      </c>
      <c r="D8977" s="20" t="s">
        <v>1002</v>
      </c>
      <c r="E8977" s="26">
        <v>43405</v>
      </c>
      <c r="F8977" s="20">
        <v>0</v>
      </c>
      <c r="G8977" s="20">
        <v>0</v>
      </c>
      <c r="I8977" s="20">
        <v>0</v>
      </c>
      <c r="J8977" s="168">
        <v>0</v>
      </c>
      <c r="K8977" s="168"/>
      <c r="L8977" s="168">
        <v>0</v>
      </c>
      <c r="N8977" s="20">
        <v>0</v>
      </c>
      <c r="O8977" s="169"/>
      <c r="P8977" s="20">
        <v>0</v>
      </c>
      <c r="Q8977" s="20">
        <v>0</v>
      </c>
      <c r="S8977" s="20">
        <v>0</v>
      </c>
    </row>
    <row r="8978" spans="1:19" s="20" customFormat="1" x14ac:dyDescent="0.25">
      <c r="A8978" s="172" t="s">
        <v>15403</v>
      </c>
      <c r="B8978" s="20" t="s">
        <v>15404</v>
      </c>
      <c r="C8978" s="20" t="s">
        <v>351</v>
      </c>
      <c r="D8978" s="20" t="s">
        <v>1002</v>
      </c>
      <c r="E8978" s="26">
        <v>43405</v>
      </c>
      <c r="F8978" s="20">
        <v>0</v>
      </c>
      <c r="G8978" s="20">
        <v>0</v>
      </c>
      <c r="I8978" s="20">
        <v>0</v>
      </c>
      <c r="J8978" s="168">
        <v>0</v>
      </c>
      <c r="K8978" s="168"/>
      <c r="L8978" s="168">
        <v>0</v>
      </c>
      <c r="N8978" s="20">
        <v>0</v>
      </c>
      <c r="O8978" s="169"/>
      <c r="P8978" s="20">
        <v>0</v>
      </c>
      <c r="Q8978" s="20">
        <v>0</v>
      </c>
      <c r="S8978" s="20">
        <v>0</v>
      </c>
    </row>
    <row r="8979" spans="1:19" s="20" customFormat="1" x14ac:dyDescent="0.25">
      <c r="A8979" s="172" t="s">
        <v>15449</v>
      </c>
      <c r="B8979" s="20" t="s">
        <v>15450</v>
      </c>
      <c r="C8979" s="20" t="s">
        <v>357</v>
      </c>
      <c r="D8979" s="20" t="s">
        <v>1000</v>
      </c>
      <c r="E8979" s="26">
        <v>43405</v>
      </c>
      <c r="F8979" s="20">
        <v>0</v>
      </c>
      <c r="G8979" s="20">
        <v>0</v>
      </c>
      <c r="I8979" s="20">
        <v>0</v>
      </c>
      <c r="J8979" s="20">
        <v>0</v>
      </c>
      <c r="L8979" s="20">
        <v>0</v>
      </c>
      <c r="N8979" s="20">
        <v>0</v>
      </c>
      <c r="O8979" s="169"/>
      <c r="P8979" s="20">
        <v>0</v>
      </c>
      <c r="Q8979" s="20">
        <v>0</v>
      </c>
      <c r="S8979" s="20">
        <v>0</v>
      </c>
    </row>
    <row r="8980" spans="1:19" s="20" customFormat="1" x14ac:dyDescent="0.25">
      <c r="A8980" s="172" t="s">
        <v>15527</v>
      </c>
      <c r="B8980" s="20" t="s">
        <v>15528</v>
      </c>
      <c r="C8980" s="20" t="s">
        <v>352</v>
      </c>
      <c r="D8980" s="20" t="s">
        <v>1002</v>
      </c>
      <c r="E8980" s="26">
        <v>43405</v>
      </c>
      <c r="F8980" s="20">
        <v>0</v>
      </c>
      <c r="G8980" s="20">
        <v>0</v>
      </c>
      <c r="I8980" s="20">
        <v>0</v>
      </c>
      <c r="J8980" s="168">
        <v>0</v>
      </c>
      <c r="K8980" s="168"/>
      <c r="L8980" s="168">
        <v>0</v>
      </c>
      <c r="N8980" s="20">
        <v>0</v>
      </c>
      <c r="O8980" s="169"/>
      <c r="P8980" s="20">
        <v>0</v>
      </c>
      <c r="Q8980" s="20">
        <v>0</v>
      </c>
      <c r="S8980" s="20">
        <v>0</v>
      </c>
    </row>
    <row r="8981" spans="1:19" s="20" customFormat="1" x14ac:dyDescent="0.25">
      <c r="A8981" s="172" t="s">
        <v>15688</v>
      </c>
      <c r="B8981" s="20" t="s">
        <v>15689</v>
      </c>
      <c r="C8981" s="20" t="s">
        <v>228</v>
      </c>
      <c r="D8981" s="20" t="s">
        <v>1002</v>
      </c>
      <c r="E8981" s="26">
        <v>43405</v>
      </c>
      <c r="F8981" s="20">
        <v>0</v>
      </c>
      <c r="G8981" s="20">
        <v>0</v>
      </c>
      <c r="I8981" s="20">
        <v>0</v>
      </c>
      <c r="J8981" s="168">
        <v>0</v>
      </c>
      <c r="L8981" s="20">
        <v>0</v>
      </c>
      <c r="N8981" s="20">
        <v>0</v>
      </c>
      <c r="O8981" s="169"/>
      <c r="P8981" s="20">
        <v>0</v>
      </c>
      <c r="Q8981" s="20">
        <v>0</v>
      </c>
      <c r="S8981" s="20">
        <v>0</v>
      </c>
    </row>
    <row r="8982" spans="1:19" s="20" customFormat="1" x14ac:dyDescent="0.25">
      <c r="A8982" s="172" t="s">
        <v>15865</v>
      </c>
      <c r="B8982" s="20" t="s">
        <v>15866</v>
      </c>
      <c r="C8982" s="20" t="s">
        <v>227</v>
      </c>
      <c r="D8982" s="20" t="s">
        <v>1000</v>
      </c>
      <c r="E8982" s="26">
        <v>43405</v>
      </c>
      <c r="F8982" s="20">
        <v>0</v>
      </c>
      <c r="G8982" s="20">
        <v>0</v>
      </c>
      <c r="I8982" s="20">
        <v>0</v>
      </c>
      <c r="J8982" s="20">
        <v>0</v>
      </c>
      <c r="L8982" s="20">
        <v>0</v>
      </c>
      <c r="N8982" s="20">
        <v>0</v>
      </c>
      <c r="O8982" s="169"/>
      <c r="P8982" s="20">
        <v>0</v>
      </c>
      <c r="Q8982" s="20">
        <v>0</v>
      </c>
      <c r="S8982" s="20">
        <v>0</v>
      </c>
    </row>
    <row r="8983" spans="1:19" s="20" customFormat="1" x14ac:dyDescent="0.25">
      <c r="A8983" s="172" t="s">
        <v>16042</v>
      </c>
      <c r="B8983" s="20" t="s">
        <v>16043</v>
      </c>
      <c r="C8983" s="20" t="s">
        <v>203</v>
      </c>
      <c r="D8983" s="20" t="s">
        <v>1000</v>
      </c>
      <c r="E8983" s="26">
        <v>43405</v>
      </c>
      <c r="F8983" s="20">
        <v>0</v>
      </c>
      <c r="G8983" s="20">
        <v>0</v>
      </c>
      <c r="I8983" s="20">
        <v>0</v>
      </c>
      <c r="J8983" s="20">
        <v>0</v>
      </c>
      <c r="L8983" s="20">
        <v>0</v>
      </c>
      <c r="N8983" s="20">
        <v>0</v>
      </c>
      <c r="O8983" s="169" t="e">
        <v>#DIV/0!</v>
      </c>
      <c r="P8983" s="20">
        <v>0</v>
      </c>
      <c r="Q8983" s="20">
        <v>0</v>
      </c>
      <c r="S8983" s="20">
        <v>0</v>
      </c>
    </row>
    <row r="8984" spans="1:19" s="20" customFormat="1" x14ac:dyDescent="0.25">
      <c r="A8984" s="172" t="s">
        <v>16221</v>
      </c>
      <c r="B8984" s="20" t="s">
        <v>16222</v>
      </c>
      <c r="C8984" s="20" t="s">
        <v>205</v>
      </c>
      <c r="D8984" s="20" t="s">
        <v>1002</v>
      </c>
      <c r="E8984" s="26">
        <v>43405</v>
      </c>
      <c r="F8984" s="20">
        <v>0</v>
      </c>
      <c r="G8984" s="20">
        <v>0</v>
      </c>
      <c r="I8984" s="20">
        <v>0</v>
      </c>
      <c r="J8984" s="168">
        <v>0</v>
      </c>
      <c r="L8984" s="20">
        <v>0</v>
      </c>
      <c r="N8984" s="20">
        <v>0</v>
      </c>
      <c r="O8984" s="169"/>
      <c r="P8984" s="20">
        <v>0</v>
      </c>
      <c r="Q8984" s="20">
        <v>0</v>
      </c>
      <c r="S8984" s="20">
        <v>0</v>
      </c>
    </row>
    <row r="8985" spans="1:19" s="20" customFormat="1" x14ac:dyDescent="0.25">
      <c r="A8985" s="172" t="s">
        <v>16398</v>
      </c>
      <c r="B8985" s="20" t="s">
        <v>16399</v>
      </c>
      <c r="C8985" s="20" t="s">
        <v>204</v>
      </c>
      <c r="D8985" s="20" t="s">
        <v>1002</v>
      </c>
      <c r="E8985" s="26">
        <v>43405</v>
      </c>
      <c r="F8985" s="20">
        <v>0</v>
      </c>
      <c r="G8985" s="20">
        <v>0</v>
      </c>
      <c r="I8985" s="20">
        <v>0</v>
      </c>
      <c r="J8985" s="168">
        <v>0</v>
      </c>
      <c r="K8985" s="168"/>
      <c r="L8985" s="168">
        <v>0</v>
      </c>
      <c r="N8985" s="20">
        <v>0</v>
      </c>
      <c r="O8985" s="169"/>
      <c r="P8985" s="20">
        <v>0</v>
      </c>
      <c r="Q8985" s="20">
        <v>0</v>
      </c>
      <c r="S8985" s="20">
        <v>0</v>
      </c>
    </row>
    <row r="8986" spans="1:19" s="20" customFormat="1" x14ac:dyDescent="0.25">
      <c r="A8986" s="172" t="s">
        <v>16539</v>
      </c>
      <c r="B8986" s="20" t="s">
        <v>16540</v>
      </c>
      <c r="C8986" s="20" t="s">
        <v>353</v>
      </c>
      <c r="D8986" s="20" t="s">
        <v>1002</v>
      </c>
      <c r="E8986" s="26">
        <v>43405</v>
      </c>
      <c r="F8986" s="20">
        <v>0</v>
      </c>
      <c r="G8986" s="20">
        <v>0</v>
      </c>
      <c r="I8986" s="20">
        <v>0</v>
      </c>
      <c r="J8986" s="168">
        <v>0</v>
      </c>
      <c r="K8986" s="168"/>
      <c r="L8986" s="168">
        <v>0</v>
      </c>
      <c r="N8986" s="20">
        <v>0</v>
      </c>
      <c r="O8986" s="169"/>
      <c r="P8986" s="20">
        <v>0</v>
      </c>
      <c r="Q8986" s="20">
        <v>0</v>
      </c>
      <c r="S8986" s="20">
        <v>0</v>
      </c>
    </row>
    <row r="8987" spans="1:19" s="20" customFormat="1" x14ac:dyDescent="0.25">
      <c r="A8987" s="172" t="s">
        <v>16716</v>
      </c>
      <c r="B8987" s="20" t="s">
        <v>16717</v>
      </c>
      <c r="C8987" s="20" t="s">
        <v>223</v>
      </c>
      <c r="D8987" s="20" t="s">
        <v>1000</v>
      </c>
      <c r="E8987" s="26">
        <v>43405</v>
      </c>
      <c r="F8987" s="20">
        <v>6</v>
      </c>
      <c r="G8987" s="20">
        <v>5.5</v>
      </c>
      <c r="I8987" s="20">
        <v>41</v>
      </c>
      <c r="J8987" s="20">
        <v>66</v>
      </c>
      <c r="L8987" s="20">
        <v>62</v>
      </c>
      <c r="N8987" s="20">
        <v>41</v>
      </c>
      <c r="O8987" s="169"/>
      <c r="P8987" s="20">
        <v>0</v>
      </c>
      <c r="Q8987" s="20">
        <v>0</v>
      </c>
      <c r="S8987" s="20">
        <v>0</v>
      </c>
    </row>
    <row r="8988" spans="1:19" s="20" customFormat="1" x14ac:dyDescent="0.25">
      <c r="A8988" s="172" t="s">
        <v>16895</v>
      </c>
      <c r="B8988" s="20" t="s">
        <v>16896</v>
      </c>
      <c r="C8988" s="20" t="s">
        <v>224</v>
      </c>
      <c r="D8988" s="20" t="s">
        <v>1002</v>
      </c>
      <c r="E8988" s="26">
        <v>43405</v>
      </c>
      <c r="F8988" s="20">
        <v>6</v>
      </c>
      <c r="G8988" s="20">
        <v>5.5</v>
      </c>
      <c r="I8988" s="20">
        <v>41</v>
      </c>
      <c r="J8988" s="168">
        <v>66</v>
      </c>
      <c r="K8988" s="168"/>
      <c r="L8988" s="168">
        <v>62</v>
      </c>
      <c r="N8988" s="20">
        <v>41</v>
      </c>
      <c r="O8988" s="169"/>
      <c r="P8988" s="20">
        <v>0</v>
      </c>
      <c r="Q8988" s="20">
        <v>0</v>
      </c>
      <c r="S8988" s="20">
        <v>0</v>
      </c>
    </row>
    <row r="8989" spans="1:19" s="20" customFormat="1" x14ac:dyDescent="0.25">
      <c r="A8989" s="172" t="s">
        <v>17021</v>
      </c>
      <c r="B8989" s="20" t="s">
        <v>17022</v>
      </c>
      <c r="C8989" s="20" t="s">
        <v>346</v>
      </c>
      <c r="D8989" s="20" t="s">
        <v>1000</v>
      </c>
      <c r="E8989" s="26">
        <v>43405</v>
      </c>
      <c r="F8989" s="20">
        <v>0</v>
      </c>
      <c r="G8989" s="20">
        <v>0</v>
      </c>
      <c r="I8989" s="20">
        <v>0</v>
      </c>
      <c r="J8989" s="20">
        <v>0</v>
      </c>
      <c r="L8989" s="20">
        <v>0</v>
      </c>
      <c r="N8989" s="20">
        <v>0</v>
      </c>
      <c r="O8989" s="169"/>
      <c r="P8989" s="20">
        <v>0</v>
      </c>
      <c r="Q8989" s="20">
        <v>0</v>
      </c>
      <c r="S8989" s="20">
        <v>0</v>
      </c>
    </row>
    <row r="8990" spans="1:19" s="20" customFormat="1" x14ac:dyDescent="0.25">
      <c r="A8990" s="172" t="s">
        <v>17117</v>
      </c>
      <c r="B8990" s="20" t="s">
        <v>17118</v>
      </c>
      <c r="C8990" s="20" t="s">
        <v>345</v>
      </c>
      <c r="D8990" s="20" t="s">
        <v>1002</v>
      </c>
      <c r="E8990" s="26">
        <v>43405</v>
      </c>
      <c r="F8990" s="20">
        <v>0</v>
      </c>
      <c r="G8990" s="20">
        <v>0</v>
      </c>
      <c r="I8990" s="20">
        <v>0</v>
      </c>
      <c r="J8990" s="168">
        <v>0</v>
      </c>
      <c r="K8990" s="168"/>
      <c r="L8990" s="168">
        <v>0</v>
      </c>
      <c r="N8990" s="20">
        <v>0</v>
      </c>
      <c r="O8990" s="169"/>
      <c r="P8990" s="20">
        <v>0</v>
      </c>
      <c r="Q8990" s="20">
        <v>0</v>
      </c>
      <c r="S8990" s="20">
        <v>0</v>
      </c>
    </row>
    <row r="8991" spans="1:19" s="20" customFormat="1" x14ac:dyDescent="0.25">
      <c r="A8991" s="172" t="s">
        <v>17332</v>
      </c>
      <c r="B8991" s="20" t="s">
        <v>17333</v>
      </c>
      <c r="C8991" s="20" t="s">
        <v>225</v>
      </c>
      <c r="D8991" s="20" t="s">
        <v>1000</v>
      </c>
      <c r="E8991" s="26">
        <v>43405</v>
      </c>
      <c r="F8991" s="20">
        <v>5</v>
      </c>
      <c r="G8991" s="20">
        <v>5.5</v>
      </c>
      <c r="I8991" s="20">
        <v>38</v>
      </c>
      <c r="J8991" s="20">
        <v>55</v>
      </c>
      <c r="L8991" s="20">
        <v>62</v>
      </c>
      <c r="N8991" s="20">
        <v>36</v>
      </c>
      <c r="O8991" s="169"/>
      <c r="P8991" s="20">
        <v>0</v>
      </c>
      <c r="Q8991" s="20">
        <v>0</v>
      </c>
      <c r="S8991" s="20">
        <v>2</v>
      </c>
    </row>
    <row r="8992" spans="1:19" s="20" customFormat="1" x14ac:dyDescent="0.25">
      <c r="A8992" s="172" t="s">
        <v>17362</v>
      </c>
      <c r="B8992" s="20" t="s">
        <v>17363</v>
      </c>
      <c r="C8992" s="20" t="s">
        <v>905</v>
      </c>
      <c r="D8992" s="20" t="s">
        <v>1002</v>
      </c>
      <c r="E8992" s="26">
        <v>43405</v>
      </c>
      <c r="F8992" s="20">
        <v>0</v>
      </c>
      <c r="G8992" s="20">
        <v>0</v>
      </c>
      <c r="I8992" s="20">
        <v>0</v>
      </c>
      <c r="J8992" s="168">
        <v>0</v>
      </c>
      <c r="K8992" s="168"/>
      <c r="L8992" s="168">
        <v>0</v>
      </c>
      <c r="N8992" s="20">
        <v>0</v>
      </c>
      <c r="O8992" s="169"/>
      <c r="P8992" s="20">
        <v>0</v>
      </c>
      <c r="Q8992" s="20">
        <v>0</v>
      </c>
      <c r="S8992" s="20">
        <v>0</v>
      </c>
    </row>
    <row r="8993" spans="1:20" s="20" customFormat="1" x14ac:dyDescent="0.25">
      <c r="A8993" s="172" t="s">
        <v>17539</v>
      </c>
      <c r="B8993" s="20" t="s">
        <v>17540</v>
      </c>
      <c r="C8993" s="20" t="s">
        <v>226</v>
      </c>
      <c r="D8993" s="20" t="s">
        <v>1002</v>
      </c>
      <c r="E8993" s="26">
        <v>43405</v>
      </c>
      <c r="F8993" s="20">
        <v>5</v>
      </c>
      <c r="G8993" s="20">
        <v>5.5</v>
      </c>
      <c r="I8993" s="20">
        <v>38</v>
      </c>
      <c r="J8993" s="168">
        <v>55</v>
      </c>
      <c r="K8993" s="168"/>
      <c r="L8993" s="168">
        <v>62</v>
      </c>
      <c r="N8993" s="20">
        <v>36</v>
      </c>
      <c r="O8993" s="169"/>
      <c r="P8993" s="20">
        <v>0</v>
      </c>
      <c r="Q8993" s="20">
        <v>0</v>
      </c>
      <c r="S8993" s="20">
        <v>2</v>
      </c>
    </row>
    <row r="8994" spans="1:20" s="20" customFormat="1" x14ac:dyDescent="0.25">
      <c r="A8994" s="172" t="s">
        <v>17716</v>
      </c>
      <c r="B8994" s="20" t="s">
        <v>17717</v>
      </c>
      <c r="C8994" s="20" t="s">
        <v>232</v>
      </c>
      <c r="D8994" s="20" t="s">
        <v>1000</v>
      </c>
      <c r="E8994" s="26">
        <v>43405</v>
      </c>
      <c r="F8994" s="20">
        <v>7</v>
      </c>
      <c r="G8994" s="20">
        <v>7.5</v>
      </c>
      <c r="I8994" s="20">
        <v>103</v>
      </c>
      <c r="J8994" s="20">
        <v>80</v>
      </c>
      <c r="L8994" s="20">
        <v>84</v>
      </c>
      <c r="N8994" s="20">
        <v>95</v>
      </c>
      <c r="O8994" s="169"/>
      <c r="P8994" s="20">
        <v>1</v>
      </c>
      <c r="Q8994" s="20">
        <v>11</v>
      </c>
      <c r="S8994" s="20">
        <v>8</v>
      </c>
    </row>
    <row r="8995" spans="1:20" s="20" customFormat="1" x14ac:dyDescent="0.25">
      <c r="A8995" s="172" t="s">
        <v>17913</v>
      </c>
      <c r="B8995" s="20" t="s">
        <v>17914</v>
      </c>
      <c r="C8995" s="20" t="s">
        <v>231</v>
      </c>
      <c r="D8995" s="20" t="s">
        <v>1002</v>
      </c>
      <c r="E8995" s="26">
        <v>43405</v>
      </c>
      <c r="F8995" s="20">
        <v>7</v>
      </c>
      <c r="G8995" s="20">
        <v>7.5</v>
      </c>
      <c r="I8995" s="20">
        <v>103</v>
      </c>
      <c r="J8995" s="168">
        <v>80</v>
      </c>
      <c r="K8995" s="168"/>
      <c r="L8995" s="168">
        <v>84</v>
      </c>
      <c r="N8995" s="20">
        <v>95</v>
      </c>
      <c r="O8995" s="169"/>
      <c r="P8995" s="20">
        <v>1</v>
      </c>
      <c r="Q8995" s="20">
        <v>11</v>
      </c>
      <c r="S8995" s="20">
        <v>8</v>
      </c>
    </row>
    <row r="8996" spans="1:20" s="20" customFormat="1" x14ac:dyDescent="0.25">
      <c r="A8996" s="172" t="s">
        <v>18090</v>
      </c>
      <c r="B8996" s="20" t="s">
        <v>18091</v>
      </c>
      <c r="C8996" s="20" t="s">
        <v>317</v>
      </c>
      <c r="D8996" s="20" t="s">
        <v>1000</v>
      </c>
      <c r="E8996" s="26">
        <v>43405</v>
      </c>
      <c r="F8996" s="20">
        <v>12.5</v>
      </c>
      <c r="G8996" s="20">
        <v>11.5</v>
      </c>
      <c r="I8996" s="20">
        <v>49</v>
      </c>
      <c r="J8996" s="20">
        <v>75</v>
      </c>
      <c r="L8996" s="20">
        <v>67</v>
      </c>
      <c r="N8996" s="20">
        <v>39</v>
      </c>
      <c r="O8996" s="169"/>
      <c r="P8996" s="20">
        <v>2</v>
      </c>
      <c r="Q8996" s="20">
        <v>2</v>
      </c>
      <c r="S8996" s="20">
        <v>10</v>
      </c>
    </row>
    <row r="8997" spans="1:20" s="20" customFormat="1" x14ac:dyDescent="0.25">
      <c r="A8997" s="172" t="s">
        <v>18269</v>
      </c>
      <c r="B8997" s="20" t="s">
        <v>18270</v>
      </c>
      <c r="C8997" s="20" t="s">
        <v>316</v>
      </c>
      <c r="D8997" s="20" t="s">
        <v>1002</v>
      </c>
      <c r="E8997" s="26">
        <v>43405</v>
      </c>
      <c r="F8997" s="20">
        <v>7</v>
      </c>
      <c r="G8997" s="20">
        <v>6</v>
      </c>
      <c r="I8997" s="20">
        <v>27</v>
      </c>
      <c r="J8997" s="168">
        <v>42</v>
      </c>
      <c r="K8997" s="168"/>
      <c r="L8997" s="168">
        <v>35</v>
      </c>
      <c r="N8997" s="20">
        <v>20</v>
      </c>
      <c r="O8997" s="169"/>
      <c r="P8997" s="20">
        <v>2</v>
      </c>
      <c r="Q8997" s="20">
        <v>2</v>
      </c>
      <c r="S8997" s="20">
        <v>7</v>
      </c>
    </row>
    <row r="8998" spans="1:20" s="20" customFormat="1" x14ac:dyDescent="0.25">
      <c r="A8998" s="172" t="s">
        <v>18345</v>
      </c>
      <c r="B8998" s="20" t="s">
        <v>18346</v>
      </c>
      <c r="C8998" s="20" t="s">
        <v>355</v>
      </c>
      <c r="D8998" s="20" t="s">
        <v>1002</v>
      </c>
      <c r="E8998" s="26">
        <v>43405</v>
      </c>
      <c r="F8998" s="20">
        <v>5.5</v>
      </c>
      <c r="G8998" s="20">
        <v>5.5</v>
      </c>
      <c r="I8998" s="20">
        <v>22</v>
      </c>
      <c r="J8998" s="168">
        <v>33</v>
      </c>
      <c r="K8998" s="168"/>
      <c r="L8998" s="168">
        <v>32</v>
      </c>
      <c r="N8998" s="20">
        <v>19</v>
      </c>
      <c r="O8998" s="169"/>
      <c r="P8998" s="20">
        <v>0</v>
      </c>
      <c r="Q8998" s="20">
        <v>0</v>
      </c>
      <c r="S8998" s="20">
        <v>3</v>
      </c>
      <c r="T8998" s="20">
        <v>0.18</v>
      </c>
    </row>
    <row r="8999" spans="1:20" s="20" customFormat="1" x14ac:dyDescent="0.25">
      <c r="A8999" s="172" t="s">
        <v>18522</v>
      </c>
      <c r="B8999" s="20" t="s">
        <v>18523</v>
      </c>
      <c r="C8999" s="20" t="s">
        <v>214</v>
      </c>
      <c r="D8999" s="20" t="s">
        <v>1000</v>
      </c>
      <c r="E8999" s="26">
        <v>43405</v>
      </c>
      <c r="F8999" s="20">
        <v>12</v>
      </c>
      <c r="G8999" s="20">
        <v>15.5</v>
      </c>
      <c r="I8999" s="20">
        <v>76</v>
      </c>
      <c r="J8999" s="20">
        <v>107</v>
      </c>
      <c r="L8999" s="20">
        <v>138</v>
      </c>
      <c r="N8999" s="20">
        <v>49</v>
      </c>
      <c r="O8999" s="169">
        <v>0.95</v>
      </c>
      <c r="P8999" s="20">
        <v>6</v>
      </c>
      <c r="Q8999" s="20">
        <v>14</v>
      </c>
      <c r="S8999" s="20">
        <v>27</v>
      </c>
      <c r="T8999" s="20">
        <v>0.18</v>
      </c>
    </row>
    <row r="9000" spans="1:20" s="20" customFormat="1" x14ac:dyDescent="0.25">
      <c r="A9000" s="172" t="s">
        <v>18701</v>
      </c>
      <c r="B9000" s="20" t="s">
        <v>18702</v>
      </c>
      <c r="C9000" s="20" t="s">
        <v>215</v>
      </c>
      <c r="D9000" s="20" t="s">
        <v>1002</v>
      </c>
      <c r="E9000" s="26">
        <v>43405</v>
      </c>
      <c r="F9000" s="20">
        <v>4.5</v>
      </c>
      <c r="G9000" s="20">
        <v>6</v>
      </c>
      <c r="I9000" s="20">
        <v>24</v>
      </c>
      <c r="J9000" s="168">
        <v>29</v>
      </c>
      <c r="L9000" s="20">
        <v>40</v>
      </c>
      <c r="N9000" s="20">
        <v>16</v>
      </c>
      <c r="O9000" s="169">
        <v>0.95</v>
      </c>
      <c r="P9000" s="20">
        <v>2</v>
      </c>
      <c r="Q9000" s="20">
        <v>2</v>
      </c>
      <c r="S9000" s="20">
        <v>8</v>
      </c>
    </row>
    <row r="9001" spans="1:20" s="20" customFormat="1" x14ac:dyDescent="0.25">
      <c r="A9001" s="172" t="s">
        <v>18878</v>
      </c>
      <c r="B9001" s="20" t="s">
        <v>18879</v>
      </c>
      <c r="C9001" s="20" t="s">
        <v>216</v>
      </c>
      <c r="D9001" s="20" t="s">
        <v>1002</v>
      </c>
      <c r="E9001" s="26">
        <v>43405</v>
      </c>
      <c r="F9001" s="20">
        <v>7.5</v>
      </c>
      <c r="G9001" s="20">
        <v>9.5</v>
      </c>
      <c r="I9001" s="20">
        <v>52</v>
      </c>
      <c r="J9001" s="168">
        <v>78</v>
      </c>
      <c r="K9001" s="168"/>
      <c r="L9001" s="168">
        <v>98</v>
      </c>
      <c r="N9001" s="20">
        <v>33</v>
      </c>
      <c r="O9001" s="169"/>
      <c r="P9001" s="20">
        <v>4</v>
      </c>
      <c r="Q9001" s="20">
        <v>12</v>
      </c>
      <c r="S9001" s="20">
        <v>19</v>
      </c>
    </row>
    <row r="9002" spans="1:20" s="20" customFormat="1" x14ac:dyDescent="0.25">
      <c r="A9002" s="172" t="s">
        <v>19055</v>
      </c>
      <c r="B9002" s="20" t="s">
        <v>19056</v>
      </c>
      <c r="C9002" s="20" t="s">
        <v>229</v>
      </c>
      <c r="D9002" s="20" t="s">
        <v>1002</v>
      </c>
      <c r="E9002" s="26">
        <v>43405</v>
      </c>
      <c r="F9002" s="20">
        <v>0</v>
      </c>
      <c r="G9002" s="20">
        <v>0</v>
      </c>
      <c r="I9002" s="20">
        <v>0</v>
      </c>
      <c r="J9002" s="168">
        <v>0</v>
      </c>
      <c r="L9002" s="20">
        <v>0</v>
      </c>
      <c r="N9002" s="20">
        <v>0</v>
      </c>
      <c r="O9002" s="169"/>
      <c r="P9002" s="20">
        <v>0</v>
      </c>
      <c r="Q9002" s="20">
        <v>0</v>
      </c>
      <c r="S9002" s="20">
        <v>0</v>
      </c>
    </row>
    <row r="9003" spans="1:20" s="20" customFormat="1" x14ac:dyDescent="0.25">
      <c r="A9003" s="172" t="s">
        <v>19232</v>
      </c>
      <c r="B9003" s="20" t="s">
        <v>19233</v>
      </c>
      <c r="C9003" s="20" t="s">
        <v>230</v>
      </c>
      <c r="D9003" s="20" t="s">
        <v>1000</v>
      </c>
      <c r="E9003" s="26">
        <v>43405</v>
      </c>
      <c r="F9003" s="20">
        <v>0</v>
      </c>
      <c r="G9003" s="20">
        <v>0</v>
      </c>
      <c r="I9003" s="20">
        <v>0</v>
      </c>
      <c r="J9003" s="20">
        <v>0</v>
      </c>
      <c r="L9003" s="20">
        <v>0</v>
      </c>
      <c r="N9003" s="20">
        <v>0</v>
      </c>
      <c r="O9003" s="169"/>
      <c r="P9003" s="20">
        <v>0</v>
      </c>
      <c r="Q9003" s="20">
        <v>0</v>
      </c>
      <c r="S9003" s="20">
        <v>0</v>
      </c>
    </row>
    <row r="9004" spans="1:20" s="20" customFormat="1" x14ac:dyDescent="0.25">
      <c r="A9004" s="172" t="s">
        <v>19411</v>
      </c>
      <c r="B9004" s="20" t="s">
        <v>19412</v>
      </c>
      <c r="C9004" s="20" t="s">
        <v>234</v>
      </c>
      <c r="D9004" s="20" t="s">
        <v>1000</v>
      </c>
      <c r="E9004" s="26">
        <v>43405</v>
      </c>
      <c r="F9004" s="20">
        <v>3</v>
      </c>
      <c r="G9004" s="20">
        <v>3.5</v>
      </c>
      <c r="I9004" s="20">
        <v>15</v>
      </c>
      <c r="J9004" s="20">
        <v>36</v>
      </c>
      <c r="L9004" s="20">
        <v>40</v>
      </c>
      <c r="N9004" s="20">
        <v>13</v>
      </c>
      <c r="O9004" s="169"/>
      <c r="P9004" s="20">
        <v>2</v>
      </c>
      <c r="Q9004" s="20">
        <v>2</v>
      </c>
      <c r="S9004" s="20">
        <v>2</v>
      </c>
    </row>
    <row r="9005" spans="1:20" s="20" customFormat="1" x14ac:dyDescent="0.25">
      <c r="A9005" s="172" t="s">
        <v>19590</v>
      </c>
      <c r="B9005" s="20" t="s">
        <v>19591</v>
      </c>
      <c r="C9005" s="20" t="s">
        <v>233</v>
      </c>
      <c r="D9005" s="20" t="s">
        <v>1002</v>
      </c>
      <c r="E9005" s="26">
        <v>43405</v>
      </c>
      <c r="F9005" s="20">
        <v>3</v>
      </c>
      <c r="G9005" s="20">
        <v>3.5</v>
      </c>
      <c r="I9005" s="20">
        <v>15</v>
      </c>
      <c r="J9005" s="168">
        <v>36</v>
      </c>
      <c r="K9005" s="168"/>
      <c r="L9005" s="168">
        <v>40</v>
      </c>
      <c r="N9005" s="20">
        <v>13</v>
      </c>
      <c r="O9005" s="169"/>
      <c r="P9005" s="20">
        <v>2</v>
      </c>
      <c r="Q9005" s="20">
        <v>2</v>
      </c>
      <c r="S9005" s="20">
        <v>2</v>
      </c>
    </row>
    <row r="9006" spans="1:20" s="20" customFormat="1" x14ac:dyDescent="0.25">
      <c r="A9006" s="172" t="s">
        <v>19688</v>
      </c>
      <c r="B9006" s="20" t="s">
        <v>19689</v>
      </c>
      <c r="C9006" s="20" t="s">
        <v>342</v>
      </c>
      <c r="D9006" s="20" t="s">
        <v>1000</v>
      </c>
      <c r="E9006" s="26">
        <v>43405</v>
      </c>
      <c r="F9006" s="20">
        <v>0</v>
      </c>
      <c r="G9006" s="20">
        <v>0</v>
      </c>
      <c r="I9006" s="20">
        <v>0</v>
      </c>
      <c r="J9006" s="20">
        <v>0</v>
      </c>
      <c r="L9006" s="20">
        <v>0</v>
      </c>
      <c r="N9006" s="20">
        <v>0</v>
      </c>
      <c r="O9006" s="169"/>
      <c r="P9006" s="20">
        <v>0</v>
      </c>
      <c r="Q9006" s="20">
        <v>0</v>
      </c>
      <c r="S9006" s="20">
        <v>0</v>
      </c>
    </row>
    <row r="9007" spans="1:20" s="20" customFormat="1" x14ac:dyDescent="0.25">
      <c r="A9007" s="172" t="s">
        <v>19788</v>
      </c>
      <c r="B9007" s="20" t="s">
        <v>19789</v>
      </c>
      <c r="C9007" s="20" t="s">
        <v>340</v>
      </c>
      <c r="D9007" s="20" t="s">
        <v>1002</v>
      </c>
      <c r="E9007" s="26">
        <v>43405</v>
      </c>
      <c r="F9007" s="20">
        <v>0</v>
      </c>
      <c r="G9007" s="20">
        <v>0</v>
      </c>
      <c r="I9007" s="20">
        <v>0</v>
      </c>
      <c r="J9007" s="168">
        <v>0</v>
      </c>
      <c r="K9007" s="168"/>
      <c r="L9007" s="168">
        <v>0</v>
      </c>
      <c r="N9007" s="20">
        <v>0</v>
      </c>
      <c r="O9007" s="169"/>
      <c r="P9007" s="20">
        <v>0</v>
      </c>
      <c r="Q9007" s="20">
        <v>0</v>
      </c>
      <c r="S9007" s="20">
        <v>0</v>
      </c>
      <c r="T9007" s="20">
        <v>1</v>
      </c>
    </row>
    <row r="9008" spans="1:20" s="20" customFormat="1" x14ac:dyDescent="0.25">
      <c r="A9008" s="172" t="s">
        <v>19965</v>
      </c>
      <c r="B9008" s="20" t="s">
        <v>19966</v>
      </c>
      <c r="C9008" s="20" t="s">
        <v>220</v>
      </c>
      <c r="D9008" s="20" t="s">
        <v>1000</v>
      </c>
      <c r="E9008" s="26">
        <v>43405</v>
      </c>
      <c r="F9008" s="20">
        <v>0</v>
      </c>
      <c r="G9008" s="20">
        <v>0</v>
      </c>
      <c r="I9008" s="20">
        <v>0</v>
      </c>
      <c r="J9008" s="20">
        <v>0</v>
      </c>
      <c r="L9008" s="20">
        <v>0</v>
      </c>
      <c r="N9008" s="20">
        <v>0</v>
      </c>
      <c r="O9008" s="169"/>
      <c r="P9008" s="20">
        <v>0</v>
      </c>
      <c r="Q9008" s="20">
        <v>0</v>
      </c>
      <c r="S9008" s="20">
        <v>0</v>
      </c>
      <c r="T9008" s="20">
        <v>1</v>
      </c>
    </row>
    <row r="9009" spans="1:20" s="20" customFormat="1" x14ac:dyDescent="0.25">
      <c r="A9009" s="172" t="s">
        <v>20144</v>
      </c>
      <c r="B9009" s="20" t="s">
        <v>20145</v>
      </c>
      <c r="C9009" s="20" t="s">
        <v>221</v>
      </c>
      <c r="D9009" s="20" t="s">
        <v>1002</v>
      </c>
      <c r="E9009" s="26">
        <v>43405</v>
      </c>
      <c r="F9009" s="20">
        <v>0</v>
      </c>
      <c r="G9009" s="20">
        <v>0</v>
      </c>
      <c r="I9009" s="20">
        <v>0</v>
      </c>
      <c r="J9009" s="168">
        <v>0</v>
      </c>
      <c r="L9009" s="20">
        <v>0</v>
      </c>
      <c r="N9009" s="20">
        <v>0</v>
      </c>
      <c r="O9009" s="169"/>
      <c r="P9009" s="20">
        <v>0</v>
      </c>
      <c r="Q9009" s="20">
        <v>0</v>
      </c>
      <c r="S9009" s="20">
        <v>0</v>
      </c>
      <c r="T9009" s="20">
        <v>1</v>
      </c>
    </row>
    <row r="9010" spans="1:20" s="20" customFormat="1" x14ac:dyDescent="0.25">
      <c r="A9010" s="172" t="s">
        <v>20321</v>
      </c>
      <c r="B9010" s="20" t="s">
        <v>20322</v>
      </c>
      <c r="C9010" s="20" t="s">
        <v>222</v>
      </c>
      <c r="D9010" s="20" t="s">
        <v>1002</v>
      </c>
      <c r="E9010" s="26">
        <v>43405</v>
      </c>
      <c r="F9010" s="20">
        <v>0</v>
      </c>
      <c r="G9010" s="20">
        <v>0</v>
      </c>
      <c r="I9010" s="20">
        <v>0</v>
      </c>
      <c r="J9010" s="168">
        <v>0</v>
      </c>
      <c r="L9010" s="20">
        <v>0</v>
      </c>
      <c r="N9010" s="20">
        <v>0</v>
      </c>
      <c r="O9010" s="169"/>
      <c r="P9010" s="20">
        <v>0</v>
      </c>
      <c r="Q9010" s="20">
        <v>0</v>
      </c>
      <c r="S9010" s="20">
        <v>0</v>
      </c>
      <c r="T9010" s="20">
        <v>1</v>
      </c>
    </row>
    <row r="9011" spans="1:20" s="20" customFormat="1" x14ac:dyDescent="0.25">
      <c r="A9011" s="172" t="s">
        <v>20498</v>
      </c>
      <c r="B9011" s="20" t="s">
        <v>20499</v>
      </c>
      <c r="C9011" s="20" t="s">
        <v>211</v>
      </c>
      <c r="D9011" s="20" t="s">
        <v>1002</v>
      </c>
      <c r="E9011" s="26">
        <v>43405</v>
      </c>
      <c r="F9011" s="20">
        <v>0</v>
      </c>
      <c r="G9011" s="20">
        <v>0</v>
      </c>
      <c r="I9011" s="20">
        <v>0</v>
      </c>
      <c r="J9011" s="168">
        <v>0</v>
      </c>
      <c r="L9011" s="20">
        <v>0</v>
      </c>
      <c r="N9011" s="20">
        <v>0</v>
      </c>
      <c r="O9011" s="169"/>
      <c r="P9011" s="20">
        <v>0</v>
      </c>
      <c r="Q9011" s="20">
        <v>0</v>
      </c>
      <c r="S9011" s="20">
        <v>0</v>
      </c>
      <c r="T9011" s="20">
        <v>1</v>
      </c>
    </row>
    <row r="9012" spans="1:20" s="20" customFormat="1" x14ac:dyDescent="0.25">
      <c r="A9012" s="172" t="s">
        <v>20675</v>
      </c>
      <c r="B9012" s="20" t="s">
        <v>20676</v>
      </c>
      <c r="C9012" s="20" t="s">
        <v>207</v>
      </c>
      <c r="D9012" s="20" t="s">
        <v>1000</v>
      </c>
      <c r="E9012" s="26">
        <v>43405</v>
      </c>
      <c r="F9012" s="20">
        <v>6</v>
      </c>
      <c r="G9012" s="20">
        <v>7</v>
      </c>
      <c r="I9012" s="20">
        <v>25</v>
      </c>
      <c r="J9012" s="20">
        <v>36</v>
      </c>
      <c r="L9012" s="20">
        <v>42</v>
      </c>
      <c r="N9012" s="20">
        <v>19</v>
      </c>
      <c r="O9012" s="169">
        <v>0</v>
      </c>
      <c r="P9012" s="20">
        <v>1</v>
      </c>
      <c r="Q9012" s="20">
        <v>2</v>
      </c>
      <c r="S9012" s="20">
        <v>6</v>
      </c>
      <c r="T9012" s="20">
        <v>1</v>
      </c>
    </row>
    <row r="9013" spans="1:20" s="20" customFormat="1" x14ac:dyDescent="0.25">
      <c r="A9013" s="172" t="s">
        <v>20919</v>
      </c>
      <c r="B9013" s="20" t="s">
        <v>20920</v>
      </c>
      <c r="C9013" s="20" t="s">
        <v>210</v>
      </c>
      <c r="D9013" s="20" t="s">
        <v>1002</v>
      </c>
      <c r="E9013" s="26">
        <v>43405</v>
      </c>
      <c r="F9013" s="20">
        <v>3</v>
      </c>
      <c r="G9013" s="20">
        <v>4</v>
      </c>
      <c r="I9013" s="20">
        <v>16</v>
      </c>
      <c r="J9013" s="168">
        <v>18</v>
      </c>
      <c r="L9013" s="20">
        <v>24</v>
      </c>
      <c r="N9013" s="20">
        <v>10</v>
      </c>
      <c r="O9013" s="169">
        <v>0</v>
      </c>
      <c r="P9013" s="20">
        <v>0</v>
      </c>
      <c r="Q9013" s="20">
        <v>0</v>
      </c>
      <c r="S9013" s="20">
        <v>6</v>
      </c>
      <c r="T9013" s="20">
        <v>1</v>
      </c>
    </row>
    <row r="9014" spans="1:20" s="20" customFormat="1" x14ac:dyDescent="0.25">
      <c r="A9014" s="172" t="s">
        <v>21096</v>
      </c>
      <c r="B9014" s="20" t="s">
        <v>21097</v>
      </c>
      <c r="C9014" s="20" t="s">
        <v>208</v>
      </c>
      <c r="D9014" s="20" t="s">
        <v>1002</v>
      </c>
      <c r="E9014" s="26">
        <v>43405</v>
      </c>
      <c r="F9014" s="20">
        <v>2</v>
      </c>
      <c r="G9014" s="20">
        <v>1.5</v>
      </c>
      <c r="I9014" s="20">
        <v>5</v>
      </c>
      <c r="J9014" s="168">
        <v>12</v>
      </c>
      <c r="K9014" s="168"/>
      <c r="L9014" s="168">
        <v>9</v>
      </c>
      <c r="N9014" s="20">
        <v>5</v>
      </c>
      <c r="O9014" s="169"/>
      <c r="P9014" s="20">
        <v>1</v>
      </c>
      <c r="Q9014" s="20">
        <v>1</v>
      </c>
      <c r="S9014" s="20">
        <v>0</v>
      </c>
      <c r="T9014" s="20">
        <v>1</v>
      </c>
    </row>
    <row r="9015" spans="1:20" s="20" customFormat="1" x14ac:dyDescent="0.25">
      <c r="A9015" s="172" t="s">
        <v>21172</v>
      </c>
      <c r="B9015" s="20" t="s">
        <v>21173</v>
      </c>
      <c r="C9015" s="20" t="s">
        <v>354</v>
      </c>
      <c r="D9015" s="20" t="s">
        <v>1002</v>
      </c>
      <c r="E9015" s="26">
        <v>43405</v>
      </c>
      <c r="F9015" s="20">
        <v>1</v>
      </c>
      <c r="G9015" s="20">
        <v>1.5</v>
      </c>
      <c r="I9015" s="20">
        <v>4</v>
      </c>
      <c r="J9015" s="168">
        <v>6</v>
      </c>
      <c r="K9015" s="168"/>
      <c r="L9015" s="168">
        <v>9</v>
      </c>
      <c r="N9015" s="20">
        <v>4</v>
      </c>
      <c r="O9015" s="169"/>
      <c r="P9015" s="20">
        <v>0</v>
      </c>
      <c r="Q9015" s="20">
        <v>1</v>
      </c>
      <c r="S9015" s="20">
        <v>0</v>
      </c>
    </row>
    <row r="9016" spans="1:20" s="20" customFormat="1" x14ac:dyDescent="0.25">
      <c r="A9016" s="172" t="s">
        <v>21351</v>
      </c>
      <c r="B9016" s="20" t="s">
        <v>21352</v>
      </c>
      <c r="C9016" s="20" t="s">
        <v>213</v>
      </c>
      <c r="D9016" s="20" t="s">
        <v>1002</v>
      </c>
      <c r="E9016" s="26">
        <v>43405</v>
      </c>
      <c r="F9016" s="20">
        <v>0</v>
      </c>
      <c r="G9016" s="20">
        <v>0</v>
      </c>
      <c r="I9016" s="20">
        <v>0</v>
      </c>
      <c r="J9016" s="168">
        <v>0</v>
      </c>
      <c r="L9016" s="20">
        <v>0</v>
      </c>
      <c r="N9016" s="20">
        <v>0</v>
      </c>
      <c r="O9016" s="169"/>
      <c r="P9016" s="20">
        <v>0</v>
      </c>
      <c r="Q9016" s="20">
        <v>0</v>
      </c>
      <c r="S9016" s="20">
        <v>0</v>
      </c>
    </row>
    <row r="9017" spans="1:20" s="20" customFormat="1" x14ac:dyDescent="0.25">
      <c r="A9017" s="172" t="s">
        <v>21593</v>
      </c>
      <c r="B9017" s="20" t="s">
        <v>21594</v>
      </c>
      <c r="C9017" s="20" t="s">
        <v>212</v>
      </c>
      <c r="D9017" s="20" t="s">
        <v>1000</v>
      </c>
      <c r="E9017" s="26">
        <v>43405</v>
      </c>
      <c r="F9017" s="20">
        <v>1</v>
      </c>
      <c r="G9017" s="20">
        <v>1.5</v>
      </c>
      <c r="I9017" s="20">
        <v>7</v>
      </c>
      <c r="J9017" s="20">
        <v>6</v>
      </c>
      <c r="L9017" s="20">
        <v>8</v>
      </c>
      <c r="N9017" s="20">
        <v>7</v>
      </c>
      <c r="O9017" s="169"/>
      <c r="P9017" s="20">
        <v>0</v>
      </c>
      <c r="Q9017" s="20">
        <v>0</v>
      </c>
      <c r="S9017" s="20">
        <v>0</v>
      </c>
      <c r="T9017" s="20">
        <v>0.66666666666666663</v>
      </c>
    </row>
    <row r="9018" spans="1:20" s="20" customFormat="1" x14ac:dyDescent="0.25">
      <c r="A9018" s="172" t="s">
        <v>21625</v>
      </c>
      <c r="B9018" s="20" t="s">
        <v>21626</v>
      </c>
      <c r="C9018" s="20" t="s">
        <v>900</v>
      </c>
      <c r="D9018" s="20" t="s">
        <v>1002</v>
      </c>
      <c r="E9018" s="26">
        <v>43405</v>
      </c>
      <c r="F9018" s="20">
        <v>1</v>
      </c>
      <c r="G9018" s="20">
        <v>1.5</v>
      </c>
      <c r="I9018" s="20">
        <v>7</v>
      </c>
      <c r="J9018" s="168">
        <v>6</v>
      </c>
      <c r="K9018" s="168"/>
      <c r="L9018" s="168">
        <v>8</v>
      </c>
      <c r="N9018" s="20">
        <v>7</v>
      </c>
      <c r="O9018" s="169"/>
      <c r="P9018" s="20">
        <v>0</v>
      </c>
      <c r="Q9018" s="20">
        <v>0</v>
      </c>
      <c r="S9018" s="20">
        <v>0</v>
      </c>
      <c r="T9018" s="20">
        <v>0.75</v>
      </c>
    </row>
    <row r="9019" spans="1:20" s="20" customFormat="1" x14ac:dyDescent="0.25">
      <c r="A9019" s="172" t="s">
        <v>21802</v>
      </c>
      <c r="B9019" s="20" t="s">
        <v>21803</v>
      </c>
      <c r="C9019" s="20" t="s">
        <v>217</v>
      </c>
      <c r="D9019" s="20" t="s">
        <v>1000</v>
      </c>
      <c r="E9019" s="26">
        <v>43405</v>
      </c>
      <c r="F9019" s="20">
        <v>0</v>
      </c>
      <c r="G9019" s="20">
        <v>0</v>
      </c>
      <c r="I9019" s="20">
        <v>0</v>
      </c>
      <c r="J9019" s="20">
        <v>0</v>
      </c>
      <c r="L9019" s="20">
        <v>0</v>
      </c>
      <c r="N9019" s="20">
        <v>0</v>
      </c>
      <c r="O9019" s="169"/>
      <c r="P9019" s="20">
        <v>0</v>
      </c>
      <c r="Q9019" s="20">
        <v>0</v>
      </c>
      <c r="S9019" s="20">
        <v>0</v>
      </c>
      <c r="T9019" s="20">
        <v>1</v>
      </c>
    </row>
    <row r="9020" spans="1:20" s="20" customFormat="1" x14ac:dyDescent="0.25">
      <c r="A9020" s="172" t="s">
        <v>22046</v>
      </c>
      <c r="B9020" s="20" t="s">
        <v>22047</v>
      </c>
      <c r="C9020" s="20" t="s">
        <v>218</v>
      </c>
      <c r="D9020" s="20" t="s">
        <v>1002</v>
      </c>
      <c r="E9020" s="26">
        <v>43405</v>
      </c>
      <c r="F9020" s="20">
        <v>0</v>
      </c>
      <c r="G9020" s="20">
        <v>0</v>
      </c>
      <c r="I9020" s="20">
        <v>0</v>
      </c>
      <c r="J9020" s="168">
        <v>0</v>
      </c>
      <c r="K9020" s="168"/>
      <c r="L9020" s="168">
        <v>0</v>
      </c>
      <c r="N9020" s="20">
        <v>0</v>
      </c>
      <c r="O9020" s="169"/>
      <c r="P9020" s="20">
        <v>0</v>
      </c>
      <c r="Q9020" s="20">
        <v>0</v>
      </c>
      <c r="S9020" s="20">
        <v>0</v>
      </c>
      <c r="T9020" s="20">
        <v>0.91666666666666663</v>
      </c>
    </row>
    <row r="9021" spans="1:20" s="20" customFormat="1" x14ac:dyDescent="0.25">
      <c r="A9021" s="172" t="s">
        <v>22223</v>
      </c>
      <c r="B9021" s="20" t="s">
        <v>22224</v>
      </c>
      <c r="C9021" s="20" t="s">
        <v>219</v>
      </c>
      <c r="D9021" s="20" t="s">
        <v>1002</v>
      </c>
      <c r="E9021" s="26">
        <v>43405</v>
      </c>
      <c r="F9021" s="20">
        <v>0</v>
      </c>
      <c r="G9021" s="20">
        <v>0</v>
      </c>
      <c r="I9021" s="20">
        <v>0</v>
      </c>
      <c r="J9021" s="168">
        <v>0</v>
      </c>
      <c r="K9021" s="168"/>
      <c r="L9021" s="168">
        <v>0</v>
      </c>
      <c r="N9021" s="20">
        <v>0</v>
      </c>
      <c r="O9021" s="169"/>
      <c r="P9021" s="20">
        <v>0</v>
      </c>
      <c r="Q9021" s="20">
        <v>0</v>
      </c>
      <c r="S9021" s="20">
        <v>0</v>
      </c>
      <c r="T9021" s="20">
        <v>0.7857142857142857</v>
      </c>
    </row>
    <row r="9022" spans="1:20" s="20" customFormat="1" x14ac:dyDescent="0.25">
      <c r="A9022" s="172" t="s">
        <v>22263</v>
      </c>
      <c r="B9022" s="20" t="s">
        <v>22264</v>
      </c>
      <c r="C9022" s="20" t="s">
        <v>384</v>
      </c>
      <c r="D9022" s="20" t="s">
        <v>1002</v>
      </c>
      <c r="E9022" s="26">
        <v>43405</v>
      </c>
      <c r="F9022" s="20">
        <v>0</v>
      </c>
      <c r="G9022" s="20">
        <v>0</v>
      </c>
      <c r="I9022" s="20">
        <v>0</v>
      </c>
      <c r="J9022" s="168">
        <v>0</v>
      </c>
      <c r="L9022" s="20">
        <v>0</v>
      </c>
      <c r="N9022" s="20">
        <v>0</v>
      </c>
      <c r="O9022" s="169"/>
      <c r="P9022" s="20">
        <v>0</v>
      </c>
      <c r="Q9022" s="20">
        <v>0</v>
      </c>
      <c r="S9022" s="20">
        <v>0</v>
      </c>
      <c r="T9022" s="20">
        <v>0.53846153846153844</v>
      </c>
    </row>
    <row r="9023" spans="1:20" s="20" customFormat="1" x14ac:dyDescent="0.25">
      <c r="A9023" s="172" t="s">
        <v>22303</v>
      </c>
      <c r="B9023" s="20" t="s">
        <v>22304</v>
      </c>
      <c r="C9023" s="20" t="s">
        <v>387</v>
      </c>
      <c r="D9023" s="20" t="s">
        <v>1000</v>
      </c>
      <c r="E9023" s="26">
        <v>43405</v>
      </c>
      <c r="F9023" s="20">
        <v>0</v>
      </c>
      <c r="G9023" s="20">
        <v>0</v>
      </c>
      <c r="I9023" s="20">
        <v>0</v>
      </c>
      <c r="J9023" s="20">
        <v>0</v>
      </c>
      <c r="L9023" s="20">
        <v>0</v>
      </c>
      <c r="N9023" s="20">
        <v>0</v>
      </c>
      <c r="O9023" s="169"/>
      <c r="P9023" s="20">
        <v>0</v>
      </c>
      <c r="Q9023" s="20">
        <v>0</v>
      </c>
      <c r="S9023" s="20">
        <v>0</v>
      </c>
      <c r="T9023" s="20">
        <v>0.66666666666666663</v>
      </c>
    </row>
    <row r="9024" spans="1:20" s="20" customFormat="1" x14ac:dyDescent="0.25">
      <c r="A9024" s="172" t="s">
        <v>22337</v>
      </c>
      <c r="B9024" s="20" t="s">
        <v>22338</v>
      </c>
      <c r="C9024" s="20" t="s">
        <v>1049</v>
      </c>
      <c r="D9024" s="20" t="s">
        <v>1002</v>
      </c>
      <c r="E9024" s="26">
        <v>43405</v>
      </c>
      <c r="F9024" s="20">
        <v>0</v>
      </c>
      <c r="G9024" s="20">
        <v>0</v>
      </c>
      <c r="I9024" s="20">
        <v>0</v>
      </c>
      <c r="J9024" s="168">
        <v>0</v>
      </c>
      <c r="L9024" s="20">
        <v>0</v>
      </c>
      <c r="N9024" s="20">
        <v>0</v>
      </c>
      <c r="O9024" s="169"/>
      <c r="P9024" s="20">
        <v>0</v>
      </c>
      <c r="Q9024" s="20">
        <v>0</v>
      </c>
      <c r="S9024" s="20">
        <v>0</v>
      </c>
      <c r="T9024" s="20">
        <v>0.66666666666666663</v>
      </c>
    </row>
    <row r="9025" spans="1:20" s="20" customFormat="1" x14ac:dyDescent="0.25">
      <c r="A9025" s="172" t="s">
        <v>22377</v>
      </c>
      <c r="B9025" s="20" t="s">
        <v>22378</v>
      </c>
      <c r="C9025" s="20" t="s">
        <v>385</v>
      </c>
      <c r="D9025" s="20" t="s">
        <v>1002</v>
      </c>
      <c r="E9025" s="26">
        <v>43405</v>
      </c>
      <c r="F9025" s="20">
        <v>0</v>
      </c>
      <c r="G9025" s="20">
        <v>0</v>
      </c>
      <c r="I9025" s="20">
        <v>0</v>
      </c>
      <c r="J9025" s="168">
        <v>0</v>
      </c>
      <c r="K9025" s="168"/>
      <c r="L9025" s="168">
        <v>0</v>
      </c>
      <c r="N9025" s="20">
        <v>0</v>
      </c>
      <c r="O9025" s="169"/>
      <c r="P9025" s="20">
        <v>0</v>
      </c>
      <c r="Q9025" s="20">
        <v>0</v>
      </c>
      <c r="S9025" s="20">
        <v>0</v>
      </c>
      <c r="T9025" s="20">
        <v>0.75</v>
      </c>
    </row>
    <row r="9026" spans="1:20" s="20" customFormat="1" x14ac:dyDescent="0.25">
      <c r="A9026" s="172"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2"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2"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2"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2"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2"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2"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2"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2"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2"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2"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2"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2"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2"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2"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2"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2"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2"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2"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2"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2"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2"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2"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2"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2"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2"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2"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2"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2"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2"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2"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2"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2"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2"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2"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2"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2"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2"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2"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2"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2"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2"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2"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2"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2"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2"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2"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2"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2"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2"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2"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2"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2"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2"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2" t="s">
        <v>14811</v>
      </c>
      <c r="B9080" s="172" t="s">
        <v>14812</v>
      </c>
      <c r="C9080" s="20" t="s">
        <v>1054</v>
      </c>
      <c r="D9080" s="172"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2"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2"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2"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2"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2"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2"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2"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2"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2"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2"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2"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2"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2"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2"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2"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2"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2"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2"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2"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2"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2"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2"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2"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2"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2"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2"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2"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2"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2"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2"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2"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2"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2"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2"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2"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2"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2"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2"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2"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2"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2"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2"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2"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2"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2"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2"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2"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2"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2"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2"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2"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2"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2"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2"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2"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2"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2"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2"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2"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2"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2"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2"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2"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2"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2"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2"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2"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2"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2"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2"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2"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2"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2"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2"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2"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2"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2"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2"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2"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2"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2"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2"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2"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2"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2"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2"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2"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2"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2"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2"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2"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2"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2"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2"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2"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2"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2"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2"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2"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2"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2"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2"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2"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2"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2"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2"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2"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2"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2"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2"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2"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2"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2"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2"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2"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2"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2"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2"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2"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2"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2"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2"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2"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2"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2"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2"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2"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2"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2"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2"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2"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2"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2"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2"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2"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2"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2"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2"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2"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2"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2"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2"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2"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2"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2"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2"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2"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2"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2"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2"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2"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2"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2"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2"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2"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2"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2"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2"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2"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2"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2"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2"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2"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2"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2"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2"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2"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2"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2"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2"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2" t="s">
        <v>14813</v>
      </c>
      <c r="B9251" s="172" t="s">
        <v>14814</v>
      </c>
      <c r="C9251" s="20" t="s">
        <v>1054</v>
      </c>
      <c r="D9251" s="172"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2"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2"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2"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2"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2"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2"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2"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2"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2"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2"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2"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2"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2"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2"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2"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2"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2"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2"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2"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2"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2"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2"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2"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2"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2"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2"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2"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2"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2"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2"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2"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2"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2"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2"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2"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2"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2"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2"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2"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2"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2"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2"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2"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2"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2"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2"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2"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2"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2"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2"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2"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2"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2"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2"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2"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2"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2"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2"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2"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2"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2"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2"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2"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2"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2"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2"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2"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2"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2"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2"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2"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2"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2"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2"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2"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2"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2"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2"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2"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2"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2"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2"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2"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2"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2"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2"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2"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2"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2"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2"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2"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2"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2"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2"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2"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2"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2"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2"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2"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2"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2"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2"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2"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2"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2"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2"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2"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2"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2"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2"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2"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2"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2"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2"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2"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2"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2"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2"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2"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2"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2"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2"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2"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2"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2"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2"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2"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2"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2"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2"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2"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2"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2"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2"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2"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2"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2"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2"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2"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2"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2"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2"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2"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2"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2"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2"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2"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2"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2"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2"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2"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2"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2"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2"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2"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2"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2"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2"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2"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2"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2"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2"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2"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2"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2"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2"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2"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2"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2"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2" t="s">
        <v>14815</v>
      </c>
      <c r="B9421" s="172" t="s">
        <v>14816</v>
      </c>
      <c r="C9421" s="20" t="s">
        <v>1054</v>
      </c>
      <c r="D9421" s="172"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2"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2"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2"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2"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2"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2"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2"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2"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2"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2"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2"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2"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2"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2"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2"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2"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2"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2"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2"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2"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2"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2"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2"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2"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2"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2"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2"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2"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2"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2"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2"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2"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2"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2"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2"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2"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2"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2"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2"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2"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2"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2"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2"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2"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2"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2"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2"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2"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2"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2"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2"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2"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2"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2"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2"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2"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2"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2"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2"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2"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2"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2"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2"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2"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2"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2"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2"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2"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2"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2"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2"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2"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2"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2"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2"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2"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2"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2"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2"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2"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2"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2"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2"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2"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2"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2"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2"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2"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2"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2"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2"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2"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2"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2"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2"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2"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2"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2"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2"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2"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2"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2"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2"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2"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2"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2"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2"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2"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2"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2"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2"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2"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2"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2"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2"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2"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2"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2"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2"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2"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2"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2"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2"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2"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2"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2"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2"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2"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2"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2"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2"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2"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2"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2"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2"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2"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2"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2"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2"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2"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2"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2"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2"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2"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2"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2"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2"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2"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2"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2"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2"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2"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2"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2"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2"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2"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2"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2"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2"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2"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2"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2"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2"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2"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2"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2"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2"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2"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2"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2" t="s">
        <v>14817</v>
      </c>
      <c r="B9591" s="172" t="s">
        <v>14818</v>
      </c>
      <c r="C9591" s="20" t="s">
        <v>1054</v>
      </c>
      <c r="D9591" s="172"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2"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2"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2"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2"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2"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2"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2"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2"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2"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2"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2"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2"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2"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2"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2"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2"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2"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2"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2"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2"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2"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2"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2"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2"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2"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2"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2"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2"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2"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2"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2"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2"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2"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2"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2"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2"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2"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2"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2"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2"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2"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2"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2"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2"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2"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2"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2"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2"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2"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2"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2"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2"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2"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2"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2"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2"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2"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2"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2"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2"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2"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2"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2"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2"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2"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2"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2"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2"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2"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2"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2"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2"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2"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2"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2"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2"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2"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2"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2"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2"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2"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2"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2"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2"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2"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2"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2"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2"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2"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2"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2"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2"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2"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2"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2"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2"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2"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2"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2"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2"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2"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2"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2"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2"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2"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2"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2"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2"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2"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2"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2"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2"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2"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2"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2"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2"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2"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2"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2"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2"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2"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2"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2"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2"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2"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2"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2"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2"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2"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2"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2"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2"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2"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2"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2"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2"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2"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2"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2"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2"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2"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2"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2"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2"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2"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2"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2"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2"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2"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2"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2"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2"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2"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2"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2"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2"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2"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2"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2"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2"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2"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2"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2"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2"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2"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2"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2"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2"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2"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2" t="s">
        <v>14819</v>
      </c>
      <c r="B9761" s="172" t="s">
        <v>14820</v>
      </c>
      <c r="C9761" s="20" t="s">
        <v>1054</v>
      </c>
      <c r="D9761" s="172"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2"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2"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2"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2"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2"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2"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2"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2"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2"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2"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2"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2"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2"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2"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2"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2"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2"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2"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2"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2"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2"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2"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2"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2"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2"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2"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2"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2"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2"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2"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2"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2"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2"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2"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2"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2"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2"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2"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2"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2"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2"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2"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2"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2"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2"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2"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2"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2"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2"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2"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2"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2"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2"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2"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2"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2"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2"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2"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2"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2"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2"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2"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2"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2"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2"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2"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2"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2"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2"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2"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2"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2"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2"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2"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2"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2"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2"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2"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2"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2"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2"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2"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2"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2"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2"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2"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2"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2"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2"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2"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2"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2"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2"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2"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2"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2"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2"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2"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2"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2"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2"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2"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2"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2"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2"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2"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2"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2"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2"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2"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2"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2"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2"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2"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2"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2"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2"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2"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2"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2"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2"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2"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2"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2"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2"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2"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2"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2"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2"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2"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2"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2"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2"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2"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2"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2"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2"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2"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2"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2"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2"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2"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2"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2"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2"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2"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2"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2"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2"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2"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2"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2"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2"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2"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2"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2"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2"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2"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2"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2"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2"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2"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2"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2"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2"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2"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2"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2"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2"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2"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2"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2" t="s">
        <v>14821</v>
      </c>
      <c r="B9933" s="20" t="s">
        <v>14822</v>
      </c>
      <c r="C9933" s="20" t="s">
        <v>1054</v>
      </c>
      <c r="D9933" s="172"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2"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2"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2"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2"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2"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2"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2"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2"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2"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2"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2"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2"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2"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2"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2"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2"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2"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2"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2"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2"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2"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2"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2"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2"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2"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2"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2"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2"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2"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2"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2"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2"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2"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2"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2"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2"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2"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2"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2"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2"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2"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2"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2"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2"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2"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2"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2"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2"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2"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2"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2"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2"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2"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2"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2"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2"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2"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2"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2"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2"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2"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2"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2"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2"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2"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2"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2"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2"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2"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2"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2"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2"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2"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2"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2"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2"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2"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2"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2"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2"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2"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2"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2"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2"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2"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2"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2"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2"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2"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2"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2"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2"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2"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2"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2"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2"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2"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2"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2"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2"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2"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2"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2"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2"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2"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2"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2"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2"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2"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2"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2"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2"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2"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2"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2"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2"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2"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2"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2"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2"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2"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2"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2"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2"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2"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2"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2"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2"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2"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2"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2"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2"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2"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2"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2"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2"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2"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2"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2"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2"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2"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2"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2"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2"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2"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2"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2"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2"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2"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2"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2"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2"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2"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2"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2"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2"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2"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2"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2"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2"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2"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2"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2"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2"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2"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2"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2"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2"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2"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2"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2"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2" t="s">
        <v>14823</v>
      </c>
      <c r="B10105" s="20" t="s">
        <v>14824</v>
      </c>
      <c r="C10105" s="20" t="s">
        <v>1054</v>
      </c>
      <c r="D10105" s="172"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2"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2"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2"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2"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2"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2"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2"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2"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2"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2"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2"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2"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2"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2"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2"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2"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2"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2"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2"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2"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2"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2"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2"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2"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2"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2"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2"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2"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2"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2"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2"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2"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2"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2"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2"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2"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2"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2"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2"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2"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2"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2"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2"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2"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2"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2"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2"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2"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2"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2"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2"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2"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2"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2"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2"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2"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2"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2"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2"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2"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2"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2"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2"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2"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2"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2"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2"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2"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2"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2"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2"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2"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2"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2"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2"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2"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2"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2"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2"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2"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2"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2"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2"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2"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2"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2"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2"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2"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2"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2"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2"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2"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2"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2"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2"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2"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2"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2"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2"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2"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2"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2"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2"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2"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2"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2"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2"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2"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2"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2"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2"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2"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2"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2"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2"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2"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2"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2"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2"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2"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2"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2"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2"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2"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2"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2"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2"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2"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2"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2"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2"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2"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2"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2"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2"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2"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2"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2"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2"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2"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2"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2"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2"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2"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2"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2"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2"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2"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2"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2"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2"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2"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2"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2"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2"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2"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2"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2"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2"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2"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2"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2"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2"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2"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2"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2"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2"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2"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2"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2"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2"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2" t="s">
        <v>14825</v>
      </c>
      <c r="B10277" s="20" t="s">
        <v>14826</v>
      </c>
      <c r="C10277" s="20" t="s">
        <v>1054</v>
      </c>
      <c r="D10277" s="172"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2"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2"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2"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2"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2"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2"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2"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2"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2"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2"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2"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2"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2"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2"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2"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2"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2"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2"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2"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2"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2"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2"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2"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2"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2"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2"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2"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2"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2"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2"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2"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2"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2"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2"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2"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2"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2"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2"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2"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2"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2"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2"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2"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2"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2"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2"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2"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2"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2"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2"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2"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2"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2"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2"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2"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2"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2"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2"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2"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2"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2"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2"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2"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2"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2"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2"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2"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2"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2"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2"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2"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2"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2"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2"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2"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2"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2"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2"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2"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2"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2"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2"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2"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2"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2"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2"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2"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2"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2"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2"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2"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2"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2"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2"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2"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2"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2"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2"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2"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2"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2"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2"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2"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2"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2"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2"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2"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2"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2"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2"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2"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2"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2"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2"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2"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2"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2"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2"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2"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2"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2"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2"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2"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2"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2"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2"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2"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2"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2"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2"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2"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2"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2"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2"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2"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2"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2"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2"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2"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2"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2"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2"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2"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2"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2"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2"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2"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2"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2"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2"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2"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2"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2"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2"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2"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2"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2"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2"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2"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2"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2"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2"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2"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2"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2"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2"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2"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2"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2"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2"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2"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2"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2"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2"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2"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2"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2"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2"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2"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2"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2"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2"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2"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2"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2"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2"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2"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2"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2"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2"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2"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2"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2"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2"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2"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2"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2"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2"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2"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2"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2"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2"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2"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2"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2"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2"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2"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2"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2"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2"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2"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2"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2"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2"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2"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2"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2"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2"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2"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2"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2"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2"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2"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2"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2"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2"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2"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2"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2"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2"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2"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2"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2"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2"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2"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2"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2"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2"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2"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2"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2"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2"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2"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2"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2"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2"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2"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2"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2"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2"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2"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2"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2"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2"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2"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2"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2"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2"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2"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2"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2"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2"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2"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2"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2"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2"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2"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2"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2"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2"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2"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2"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2"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2"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2"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2"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2"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2"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2"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2"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2"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2"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2"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2"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2"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1</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1</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3</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3</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4</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4</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48</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50</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11</v>
      </c>
      <c r="J11097">
        <v>11</v>
      </c>
      <c r="L11097">
        <v>10</v>
      </c>
      <c r="N11097">
        <v>11</v>
      </c>
      <c r="P11097">
        <v>2</v>
      </c>
      <c r="Q11097">
        <v>3</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0</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10</v>
      </c>
      <c r="J11108">
        <v>21</v>
      </c>
      <c r="L11108">
        <v>18</v>
      </c>
      <c r="N11108">
        <v>10</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10</v>
      </c>
      <c r="J11110">
        <v>7</v>
      </c>
      <c r="L11110">
        <v>8</v>
      </c>
      <c r="N11110">
        <v>9</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15</v>
      </c>
      <c r="J11119">
        <v>35</v>
      </c>
      <c r="L11119">
        <v>37</v>
      </c>
      <c r="N11119">
        <v>15</v>
      </c>
      <c r="P11119">
        <v>3</v>
      </c>
      <c r="Q11119">
        <v>3</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166</v>
      </c>
      <c r="J11126">
        <v>102</v>
      </c>
      <c r="L11126">
        <v>128</v>
      </c>
      <c r="N11126">
        <v>133</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0</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15</v>
      </c>
      <c r="J11159">
        <v>35</v>
      </c>
      <c r="L11159">
        <v>37</v>
      </c>
      <c r="N11159">
        <v>15</v>
      </c>
      <c r="P11159">
        <v>3</v>
      </c>
      <c r="Q11159">
        <v>3</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166</v>
      </c>
      <c r="J11166">
        <v>102</v>
      </c>
      <c r="L11166">
        <v>128</v>
      </c>
      <c r="N11166">
        <v>133</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11</v>
      </c>
      <c r="J11178">
        <v>11</v>
      </c>
      <c r="L11178">
        <v>10</v>
      </c>
      <c r="N11178">
        <v>11</v>
      </c>
      <c r="P11178">
        <v>2</v>
      </c>
      <c r="Q11178">
        <v>3</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20</v>
      </c>
      <c r="J11182">
        <v>28</v>
      </c>
      <c r="L11182">
        <v>26</v>
      </c>
      <c r="N11182">
        <v>19</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0</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175</v>
      </c>
      <c r="J11196">
        <v>112</v>
      </c>
      <c r="L11196">
        <v>143</v>
      </c>
      <c r="N11196">
        <v>141</v>
      </c>
      <c r="P11196">
        <v>0</v>
      </c>
      <c r="Q11196">
        <v>0</v>
      </c>
      <c r="S11196">
        <v>34</v>
      </c>
    </row>
    <row r="11197" spans="1:19" x14ac:dyDescent="0.25">
      <c r="A11197" s="20" t="s">
        <v>23384</v>
      </c>
      <c r="B11197" t="s">
        <v>23210</v>
      </c>
      <c r="C11197" t="s">
        <v>317</v>
      </c>
      <c r="D11197" s="20" t="s">
        <v>1000</v>
      </c>
      <c r="E11197" s="26">
        <v>43800</v>
      </c>
      <c r="F11197">
        <v>8</v>
      </c>
      <c r="G11197">
        <v>7.5</v>
      </c>
      <c r="I11197">
        <v>20</v>
      </c>
      <c r="J11197">
        <v>46</v>
      </c>
      <c r="L11197">
        <v>43</v>
      </c>
      <c r="N11197">
        <v>20</v>
      </c>
      <c r="P11197">
        <v>3</v>
      </c>
      <c r="Q11197">
        <v>3</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10</v>
      </c>
      <c r="J11206">
        <v>21</v>
      </c>
      <c r="L11206">
        <v>18</v>
      </c>
      <c r="N11206">
        <v>10</v>
      </c>
      <c r="P11206">
        <v>0</v>
      </c>
      <c r="Q11206">
        <v>1</v>
      </c>
      <c r="S11206">
        <v>0</v>
      </c>
    </row>
    <row r="11207" spans="1:19" x14ac:dyDescent="0.25">
      <c r="A11207" s="20" t="s">
        <v>23394</v>
      </c>
      <c r="B11207" t="s">
        <v>23220</v>
      </c>
      <c r="C11207" t="s">
        <v>901</v>
      </c>
      <c r="D11207" s="20" t="s">
        <v>1001</v>
      </c>
      <c r="E11207" s="26">
        <v>43800</v>
      </c>
      <c r="F11207">
        <v>3.5</v>
      </c>
      <c r="G11207">
        <v>3.5</v>
      </c>
      <c r="I11207">
        <v>21</v>
      </c>
      <c r="J11207">
        <v>18</v>
      </c>
      <c r="L11207">
        <v>18</v>
      </c>
      <c r="N11207">
        <v>20</v>
      </c>
      <c r="P11207">
        <v>6</v>
      </c>
      <c r="Q11207">
        <v>7</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0</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31</v>
      </c>
      <c r="J11224">
        <v>39</v>
      </c>
      <c r="L11224">
        <v>36</v>
      </c>
      <c r="N11224">
        <v>30</v>
      </c>
      <c r="P11224">
        <v>6</v>
      </c>
      <c r="Q11224">
        <v>8</v>
      </c>
      <c r="S11224">
        <v>1</v>
      </c>
    </row>
    <row r="11225" spans="1:19" x14ac:dyDescent="0.25">
      <c r="A11225" s="20" t="s">
        <v>23412</v>
      </c>
      <c r="B11225" t="s">
        <v>23238</v>
      </c>
      <c r="C11225" t="s">
        <v>232</v>
      </c>
      <c r="D11225" s="20" t="s">
        <v>1002</v>
      </c>
      <c r="E11225" s="26">
        <v>43800</v>
      </c>
      <c r="F11225">
        <v>11</v>
      </c>
      <c r="G11225">
        <v>14.5</v>
      </c>
      <c r="I11225">
        <v>175</v>
      </c>
      <c r="J11225">
        <v>112</v>
      </c>
      <c r="L11225">
        <v>143</v>
      </c>
      <c r="N11225">
        <v>141</v>
      </c>
      <c r="P11225">
        <v>0</v>
      </c>
      <c r="Q11225">
        <v>0</v>
      </c>
      <c r="S11225">
        <v>34</v>
      </c>
    </row>
    <row r="11226" spans="1:19" x14ac:dyDescent="0.25">
      <c r="A11226" s="20" t="s">
        <v>23413</v>
      </c>
      <c r="B11226" t="s">
        <v>23239</v>
      </c>
      <c r="C11226" t="s">
        <v>317</v>
      </c>
      <c r="D11226" s="20" t="s">
        <v>1002</v>
      </c>
      <c r="E11226" s="26">
        <v>43800</v>
      </c>
      <c r="F11226">
        <v>8</v>
      </c>
      <c r="G11226">
        <v>7.5</v>
      </c>
      <c r="I11226">
        <v>20</v>
      </c>
      <c r="J11226">
        <v>46</v>
      </c>
      <c r="L11226">
        <v>43</v>
      </c>
      <c r="N11226">
        <v>20</v>
      </c>
      <c r="P11226">
        <v>3</v>
      </c>
      <c r="Q11226">
        <v>3</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15</v>
      </c>
      <c r="J11237">
        <v>19</v>
      </c>
      <c r="L11237">
        <v>18</v>
      </c>
      <c r="N11237">
        <v>14</v>
      </c>
      <c r="P11237">
        <v>2</v>
      </c>
      <c r="Q11237">
        <v>3</v>
      </c>
      <c r="S11237">
        <v>1</v>
      </c>
    </row>
    <row r="11238" spans="1:19" x14ac:dyDescent="0.25">
      <c r="A11238" s="20" t="s">
        <v>23425</v>
      </c>
      <c r="B11238" t="s">
        <v>23251</v>
      </c>
      <c r="C11238" t="s">
        <v>2724</v>
      </c>
      <c r="D11238" s="20" t="s">
        <v>1002</v>
      </c>
      <c r="E11238" s="26">
        <v>43800</v>
      </c>
      <c r="F11238">
        <v>7</v>
      </c>
      <c r="G11238">
        <v>5</v>
      </c>
      <c r="I11238">
        <v>30</v>
      </c>
      <c r="J11238">
        <v>39</v>
      </c>
      <c r="L11238">
        <v>26</v>
      </c>
      <c r="N11238">
        <v>28</v>
      </c>
      <c r="P11238">
        <v>3</v>
      </c>
      <c r="Q11238">
        <v>4</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0</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0</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19</v>
      </c>
      <c r="J11245">
        <v>38</v>
      </c>
      <c r="L11245">
        <v>26</v>
      </c>
      <c r="N11245">
        <v>19</v>
      </c>
      <c r="P11245">
        <v>0</v>
      </c>
      <c r="Q11245">
        <v>1</v>
      </c>
      <c r="S11245">
        <v>0</v>
      </c>
    </row>
    <row r="11246" spans="1:19" x14ac:dyDescent="0.25">
      <c r="A11246" s="20" t="s">
        <v>23433</v>
      </c>
      <c r="B11246" t="s">
        <v>23259</v>
      </c>
      <c r="C11246" t="s">
        <v>1988</v>
      </c>
      <c r="D11246" s="20" t="s">
        <v>1001</v>
      </c>
      <c r="E11246" s="26">
        <v>43800</v>
      </c>
      <c r="F11246">
        <v>3.5</v>
      </c>
      <c r="G11246">
        <v>3.5</v>
      </c>
      <c r="I11246">
        <v>14</v>
      </c>
      <c r="J11246">
        <v>18</v>
      </c>
      <c r="L11246">
        <v>19</v>
      </c>
      <c r="N11246">
        <v>13</v>
      </c>
      <c r="P11246">
        <v>4</v>
      </c>
      <c r="Q11246">
        <v>4</v>
      </c>
      <c r="S11246">
        <v>1</v>
      </c>
    </row>
    <row r="11247" spans="1:19" x14ac:dyDescent="0.25">
      <c r="A11247" s="20" t="s">
        <v>23434</v>
      </c>
      <c r="B11247" t="s">
        <v>23260</v>
      </c>
      <c r="C11247" t="s">
        <v>1988</v>
      </c>
      <c r="D11247" s="20" t="s">
        <v>1002</v>
      </c>
      <c r="E11247" s="26">
        <v>43800</v>
      </c>
      <c r="F11247">
        <v>10</v>
      </c>
      <c r="G11247">
        <v>8</v>
      </c>
      <c r="I11247">
        <v>33</v>
      </c>
      <c r="J11247">
        <v>56</v>
      </c>
      <c r="L11247">
        <v>45</v>
      </c>
      <c r="N11247">
        <v>32</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26</v>
      </c>
      <c r="J11250">
        <v>78</v>
      </c>
      <c r="L11250">
        <v>100</v>
      </c>
      <c r="N11250">
        <v>25</v>
      </c>
      <c r="P11250">
        <v>4</v>
      </c>
      <c r="Q11250">
        <v>4</v>
      </c>
      <c r="S11250">
        <v>1</v>
      </c>
    </row>
    <row r="11251" spans="1:19" x14ac:dyDescent="0.25">
      <c r="A11251" s="20" t="s">
        <v>23438</v>
      </c>
      <c r="B11251" t="s">
        <v>23264</v>
      </c>
      <c r="C11251" t="s">
        <v>240</v>
      </c>
      <c r="D11251" s="20" t="s">
        <v>1002</v>
      </c>
      <c r="E11251" s="26">
        <v>43800</v>
      </c>
      <c r="F11251">
        <v>14</v>
      </c>
      <c r="G11251">
        <v>17.5</v>
      </c>
      <c r="I11251">
        <v>26</v>
      </c>
      <c r="J11251">
        <v>78</v>
      </c>
      <c r="L11251">
        <v>100</v>
      </c>
      <c r="N11251">
        <v>25</v>
      </c>
      <c r="P11251">
        <v>4</v>
      </c>
      <c r="Q11251">
        <v>4</v>
      </c>
      <c r="S11251">
        <v>1</v>
      </c>
    </row>
    <row r="11252" spans="1:19" x14ac:dyDescent="0.25">
      <c r="A11252" s="20" t="s">
        <v>23439</v>
      </c>
      <c r="B11252" t="s">
        <v>23265</v>
      </c>
      <c r="C11252" t="s">
        <v>241</v>
      </c>
      <c r="D11252" s="20" t="s">
        <v>1000</v>
      </c>
      <c r="E11252" s="26">
        <v>43800</v>
      </c>
      <c r="F11252">
        <v>43.5</v>
      </c>
      <c r="G11252">
        <v>48.5</v>
      </c>
      <c r="I11252">
        <v>356</v>
      </c>
      <c r="J11252">
        <v>475</v>
      </c>
      <c r="L11252">
        <v>530</v>
      </c>
      <c r="N11252">
        <v>306</v>
      </c>
      <c r="P11252">
        <v>17</v>
      </c>
      <c r="Q11252">
        <v>21</v>
      </c>
      <c r="S11252">
        <v>50</v>
      </c>
    </row>
    <row r="11253" spans="1:19" x14ac:dyDescent="0.25">
      <c r="A11253" s="20" t="s">
        <v>23440</v>
      </c>
      <c r="B11253" t="s">
        <v>23266</v>
      </c>
      <c r="C11253" t="s">
        <v>241</v>
      </c>
      <c r="D11253" s="20" t="s">
        <v>1002</v>
      </c>
      <c r="E11253" s="26">
        <v>43800</v>
      </c>
      <c r="F11253">
        <v>43.5</v>
      </c>
      <c r="G11253">
        <v>48.5</v>
      </c>
      <c r="I11253">
        <v>356</v>
      </c>
      <c r="J11253">
        <v>475</v>
      </c>
      <c r="L11253">
        <v>530</v>
      </c>
      <c r="N11253">
        <v>306</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482</v>
      </c>
      <c r="J11256">
        <v>701</v>
      </c>
      <c r="L11256">
        <v>769</v>
      </c>
      <c r="N11256">
        <v>414</v>
      </c>
      <c r="O11256" t="s">
        <v>904</v>
      </c>
      <c r="P11256">
        <v>26</v>
      </c>
      <c r="Q11256">
        <v>32</v>
      </c>
      <c r="S11256">
        <v>68</v>
      </c>
    </row>
    <row r="11257" spans="1:19" x14ac:dyDescent="0.25">
      <c r="A11257" s="20" t="s">
        <v>23444</v>
      </c>
      <c r="B11257" t="s">
        <v>23270</v>
      </c>
      <c r="C11257" t="s">
        <v>899</v>
      </c>
      <c r="D11257" s="20" t="s">
        <v>1001</v>
      </c>
      <c r="E11257" s="26">
        <v>43800</v>
      </c>
      <c r="F11257">
        <v>7</v>
      </c>
      <c r="G11257">
        <v>7</v>
      </c>
      <c r="I11257">
        <v>29</v>
      </c>
      <c r="J11257">
        <v>37</v>
      </c>
      <c r="L11257">
        <v>37</v>
      </c>
      <c r="N11257">
        <v>27</v>
      </c>
      <c r="O11257" t="s">
        <v>904</v>
      </c>
      <c r="P11257">
        <v>6</v>
      </c>
      <c r="Q11257">
        <v>7</v>
      </c>
      <c r="S11257">
        <v>2</v>
      </c>
    </row>
    <row r="11258" spans="1:19" x14ac:dyDescent="0.25">
      <c r="A11258" s="20" t="s">
        <v>23445</v>
      </c>
      <c r="B11258" t="s">
        <v>23271</v>
      </c>
      <c r="C11258" t="s">
        <v>1237</v>
      </c>
      <c r="D11258" s="20" t="s">
        <v>1000</v>
      </c>
      <c r="E11258" s="26">
        <v>43800</v>
      </c>
      <c r="F11258">
        <v>24</v>
      </c>
      <c r="G11258">
        <v>23.5</v>
      </c>
      <c r="I11258">
        <v>60</v>
      </c>
      <c r="J11258">
        <v>136</v>
      </c>
      <c r="L11258">
        <v>134</v>
      </c>
      <c r="N11258">
        <v>58</v>
      </c>
      <c r="P11258">
        <v>5</v>
      </c>
      <c r="Q11258">
        <v>6</v>
      </c>
      <c r="S11258">
        <v>2</v>
      </c>
    </row>
    <row r="11259" spans="1:19" x14ac:dyDescent="0.25">
      <c r="A11259" s="20" t="s">
        <v>23446</v>
      </c>
      <c r="B11259" t="s">
        <v>23272</v>
      </c>
      <c r="C11259" t="s">
        <v>1237</v>
      </c>
      <c r="D11259" s="20" t="s">
        <v>1001</v>
      </c>
      <c r="E11259" s="26">
        <v>43800</v>
      </c>
      <c r="F11259">
        <v>7</v>
      </c>
      <c r="G11259">
        <v>7</v>
      </c>
      <c r="I11259">
        <v>29</v>
      </c>
      <c r="J11259">
        <v>37</v>
      </c>
      <c r="L11259">
        <v>37</v>
      </c>
      <c r="N11259">
        <v>27</v>
      </c>
      <c r="P11259">
        <v>6</v>
      </c>
      <c r="Q11259">
        <v>7</v>
      </c>
      <c r="S11259">
        <v>2</v>
      </c>
    </row>
    <row r="11260" spans="1:19" x14ac:dyDescent="0.25">
      <c r="A11260" s="20" t="s">
        <v>23447</v>
      </c>
      <c r="B11260" t="s">
        <v>23273</v>
      </c>
      <c r="C11260" t="s">
        <v>1237</v>
      </c>
      <c r="D11260" s="20" t="s">
        <v>1002</v>
      </c>
      <c r="E11260" s="26">
        <v>43800</v>
      </c>
      <c r="F11260">
        <v>31</v>
      </c>
      <c r="G11260">
        <v>30.5</v>
      </c>
      <c r="I11260">
        <v>89</v>
      </c>
      <c r="J11260">
        <v>173</v>
      </c>
      <c r="L11260">
        <v>171</v>
      </c>
      <c r="N11260">
        <v>85</v>
      </c>
      <c r="P11260">
        <v>11</v>
      </c>
      <c r="Q11260">
        <v>13</v>
      </c>
      <c r="S11260">
        <v>4</v>
      </c>
    </row>
    <row r="11261" spans="1:19" x14ac:dyDescent="0.25">
      <c r="A11261" s="20" t="s">
        <v>23448</v>
      </c>
      <c r="B11261" t="s">
        <v>23274</v>
      </c>
      <c r="C11261" t="s">
        <v>235</v>
      </c>
      <c r="D11261" s="20" t="s">
        <v>1002</v>
      </c>
      <c r="E11261" s="26">
        <v>43800</v>
      </c>
      <c r="F11261">
        <v>91</v>
      </c>
      <c r="G11261">
        <v>97.5</v>
      </c>
      <c r="I11261">
        <v>511</v>
      </c>
      <c r="J11261">
        <v>738</v>
      </c>
      <c r="L11261">
        <v>806</v>
      </c>
      <c r="N11261">
        <v>441</v>
      </c>
      <c r="P11261">
        <v>32</v>
      </c>
      <c r="Q11261">
        <v>39</v>
      </c>
      <c r="S11261">
        <v>70</v>
      </c>
    </row>
    <row r="11262" spans="1:19" x14ac:dyDescent="0.25">
      <c r="A11262" s="20" t="s">
        <v>23720</v>
      </c>
      <c r="B11262" t="s">
        <v>23546</v>
      </c>
      <c r="C11262" t="s">
        <v>228</v>
      </c>
      <c r="D11262" s="20" t="s">
        <v>1000</v>
      </c>
      <c r="E11262" s="26">
        <v>43831</v>
      </c>
      <c r="F11262">
        <v>0</v>
      </c>
      <c r="G11262">
        <v>0</v>
      </c>
      <c r="I11262">
        <v>0</v>
      </c>
      <c r="J11262">
        <v>0</v>
      </c>
      <c r="L11262">
        <v>0</v>
      </c>
      <c r="N11262">
        <v>0</v>
      </c>
      <c r="P11262">
        <v>0</v>
      </c>
      <c r="Q11262">
        <v>0</v>
      </c>
      <c r="S11262">
        <v>0</v>
      </c>
    </row>
    <row r="11263" spans="1:19" x14ac:dyDescent="0.25">
      <c r="A11263" s="20" t="s">
        <v>23721</v>
      </c>
      <c r="B11263" t="s">
        <v>23547</v>
      </c>
      <c r="C11263" t="s">
        <v>211</v>
      </c>
      <c r="D11263" s="20" t="s">
        <v>1000</v>
      </c>
      <c r="E11263" s="26">
        <v>43831</v>
      </c>
      <c r="F11263">
        <v>0</v>
      </c>
      <c r="G11263">
        <v>0</v>
      </c>
      <c r="I11263">
        <v>0</v>
      </c>
      <c r="J11263">
        <v>0</v>
      </c>
      <c r="L11263">
        <v>0</v>
      </c>
      <c r="N11263">
        <v>0</v>
      </c>
      <c r="P11263">
        <v>0</v>
      </c>
      <c r="Q11263">
        <v>0</v>
      </c>
      <c r="S11263">
        <v>0</v>
      </c>
    </row>
    <row r="11264" spans="1:19" x14ac:dyDescent="0.25">
      <c r="A11264" s="20" t="s">
        <v>23722</v>
      </c>
      <c r="B11264" t="s">
        <v>23548</v>
      </c>
      <c r="C11264" t="s">
        <v>213</v>
      </c>
      <c r="D11264" s="20" t="s">
        <v>1000</v>
      </c>
      <c r="E11264" s="26">
        <v>43831</v>
      </c>
      <c r="F11264">
        <v>0</v>
      </c>
      <c r="G11264">
        <v>0</v>
      </c>
      <c r="I11264">
        <v>0</v>
      </c>
      <c r="J11264">
        <v>0</v>
      </c>
      <c r="L11264">
        <v>0</v>
      </c>
      <c r="N11264">
        <v>0</v>
      </c>
      <c r="P11264">
        <v>0</v>
      </c>
      <c r="Q11264">
        <v>0</v>
      </c>
      <c r="S11264">
        <v>0</v>
      </c>
    </row>
    <row r="11265" spans="1:19" x14ac:dyDescent="0.25">
      <c r="A11265" s="20" t="s">
        <v>23723</v>
      </c>
      <c r="B11265" t="s">
        <v>23549</v>
      </c>
      <c r="C11265" t="s">
        <v>229</v>
      </c>
      <c r="D11265" s="20" t="s">
        <v>1000</v>
      </c>
      <c r="E11265" s="26">
        <v>43831</v>
      </c>
      <c r="F11265">
        <v>0</v>
      </c>
      <c r="G11265">
        <v>0</v>
      </c>
      <c r="I11265">
        <v>0</v>
      </c>
      <c r="J11265">
        <v>0</v>
      </c>
      <c r="L11265">
        <v>0</v>
      </c>
      <c r="N11265">
        <v>0</v>
      </c>
      <c r="P11265">
        <v>0</v>
      </c>
      <c r="Q11265">
        <v>0</v>
      </c>
      <c r="S11265">
        <v>0</v>
      </c>
    </row>
    <row r="11266" spans="1:19" x14ac:dyDescent="0.25">
      <c r="A11266" s="20" t="s">
        <v>23724</v>
      </c>
      <c r="B11266" t="s">
        <v>23550</v>
      </c>
      <c r="C11266" t="s">
        <v>1051</v>
      </c>
      <c r="D11266" s="20" t="s">
        <v>1000</v>
      </c>
      <c r="E11266" s="26">
        <v>43831</v>
      </c>
      <c r="F11266">
        <v>0</v>
      </c>
      <c r="G11266">
        <v>0</v>
      </c>
      <c r="I11266">
        <v>0</v>
      </c>
      <c r="J11266">
        <v>0</v>
      </c>
      <c r="L11266">
        <v>0</v>
      </c>
      <c r="N11266">
        <v>0</v>
      </c>
      <c r="P11266">
        <v>0</v>
      </c>
      <c r="Q11266">
        <v>0</v>
      </c>
      <c r="S11266">
        <v>0</v>
      </c>
    </row>
    <row r="11267" spans="1:19" x14ac:dyDescent="0.25">
      <c r="A11267" s="20" t="s">
        <v>23725</v>
      </c>
      <c r="B11267" t="s">
        <v>23551</v>
      </c>
      <c r="C11267" t="s">
        <v>1048</v>
      </c>
      <c r="D11267" s="20" t="s">
        <v>1000</v>
      </c>
      <c r="E11267" s="26">
        <v>43831</v>
      </c>
      <c r="F11267">
        <v>0</v>
      </c>
      <c r="G11267">
        <v>0</v>
      </c>
      <c r="I11267">
        <v>0</v>
      </c>
      <c r="J11267">
        <v>0</v>
      </c>
      <c r="L11267">
        <v>0</v>
      </c>
      <c r="N11267">
        <v>0</v>
      </c>
      <c r="P11267">
        <v>0</v>
      </c>
      <c r="Q11267">
        <v>0</v>
      </c>
      <c r="S11267">
        <v>0</v>
      </c>
    </row>
    <row r="11268" spans="1:19" x14ac:dyDescent="0.25">
      <c r="A11268" s="20" t="s">
        <v>23726</v>
      </c>
      <c r="B11268" t="s">
        <v>23552</v>
      </c>
      <c r="C11268" t="s">
        <v>1047</v>
      </c>
      <c r="D11268" s="20" t="s">
        <v>1000</v>
      </c>
      <c r="E11268" s="26">
        <v>43831</v>
      </c>
      <c r="F11268">
        <v>3.5</v>
      </c>
      <c r="G11268">
        <v>1.5</v>
      </c>
      <c r="I11268">
        <v>13</v>
      </c>
      <c r="J11268">
        <v>20</v>
      </c>
      <c r="L11268">
        <v>8</v>
      </c>
      <c r="N11268">
        <v>13</v>
      </c>
      <c r="P11268">
        <v>2</v>
      </c>
      <c r="Q11268">
        <v>2</v>
      </c>
      <c r="S11268">
        <v>0</v>
      </c>
    </row>
    <row r="11269" spans="1:19" x14ac:dyDescent="0.25">
      <c r="A11269" s="20" t="s">
        <v>23727</v>
      </c>
      <c r="B11269" t="s">
        <v>23553</v>
      </c>
      <c r="C11269" t="s">
        <v>1050</v>
      </c>
      <c r="D11269" s="20" t="s">
        <v>1001</v>
      </c>
      <c r="E11269" s="26">
        <v>43831</v>
      </c>
      <c r="F11269">
        <v>1.5</v>
      </c>
      <c r="G11269">
        <v>1.5</v>
      </c>
      <c r="I11269">
        <v>4</v>
      </c>
      <c r="J11269">
        <v>8</v>
      </c>
      <c r="L11269">
        <v>8</v>
      </c>
      <c r="N11269">
        <v>4</v>
      </c>
      <c r="P11269">
        <v>0</v>
      </c>
      <c r="Q11269">
        <v>0</v>
      </c>
      <c r="S11269">
        <v>0</v>
      </c>
    </row>
    <row r="11270" spans="1:19" x14ac:dyDescent="0.25">
      <c r="A11270" s="20" t="s">
        <v>23728</v>
      </c>
      <c r="B11270" t="s">
        <v>23554</v>
      </c>
      <c r="C11270" t="s">
        <v>1049</v>
      </c>
      <c r="D11270" s="20" t="s">
        <v>1001</v>
      </c>
      <c r="E11270" s="26">
        <v>43831</v>
      </c>
      <c r="F11270">
        <v>0</v>
      </c>
      <c r="G11270">
        <v>0</v>
      </c>
      <c r="I11270">
        <v>0</v>
      </c>
      <c r="J11270">
        <v>0</v>
      </c>
      <c r="L11270">
        <v>0</v>
      </c>
      <c r="N11270">
        <v>0</v>
      </c>
      <c r="P11270">
        <v>0</v>
      </c>
      <c r="Q11270">
        <v>0</v>
      </c>
      <c r="S11270">
        <v>0</v>
      </c>
    </row>
    <row r="11271" spans="1:19" x14ac:dyDescent="0.25">
      <c r="A11271" s="20" t="s">
        <v>23729</v>
      </c>
      <c r="B11271" t="s">
        <v>23555</v>
      </c>
      <c r="C11271" t="s">
        <v>1048</v>
      </c>
      <c r="D11271" s="20" t="s">
        <v>1001</v>
      </c>
      <c r="E11271" s="26">
        <v>43831</v>
      </c>
      <c r="F11271">
        <v>2</v>
      </c>
      <c r="G11271">
        <v>2</v>
      </c>
      <c r="I11271">
        <v>12</v>
      </c>
      <c r="J11271">
        <v>11</v>
      </c>
      <c r="L11271">
        <v>10</v>
      </c>
      <c r="N11271">
        <v>11</v>
      </c>
      <c r="P11271">
        <v>0</v>
      </c>
      <c r="Q11271">
        <v>0</v>
      </c>
      <c r="S11271">
        <v>1</v>
      </c>
    </row>
    <row r="11272" spans="1:19" x14ac:dyDescent="0.25">
      <c r="A11272" s="20" t="s">
        <v>23730</v>
      </c>
      <c r="B11272" t="s">
        <v>23556</v>
      </c>
      <c r="C11272" t="s">
        <v>1047</v>
      </c>
      <c r="D11272" s="20" t="s">
        <v>1001</v>
      </c>
      <c r="E11272" s="26">
        <v>43831</v>
      </c>
      <c r="F11272">
        <v>0</v>
      </c>
      <c r="G11272">
        <v>0</v>
      </c>
      <c r="I11272">
        <v>0</v>
      </c>
      <c r="J11272">
        <v>0</v>
      </c>
      <c r="L11272">
        <v>0</v>
      </c>
      <c r="N11272">
        <v>0</v>
      </c>
      <c r="P11272">
        <v>0</v>
      </c>
      <c r="Q11272">
        <v>0</v>
      </c>
      <c r="S11272">
        <v>0</v>
      </c>
    </row>
    <row r="11273" spans="1:19" x14ac:dyDescent="0.25">
      <c r="A11273" s="20" t="s">
        <v>23731</v>
      </c>
      <c r="B11273" t="s">
        <v>23557</v>
      </c>
      <c r="C11273" t="s">
        <v>959</v>
      </c>
      <c r="D11273" s="20" t="s">
        <v>1000</v>
      </c>
      <c r="E11273" s="26">
        <v>43831</v>
      </c>
      <c r="F11273">
        <v>0</v>
      </c>
      <c r="G11273">
        <v>0</v>
      </c>
      <c r="I11273">
        <v>0</v>
      </c>
      <c r="J11273">
        <v>0</v>
      </c>
      <c r="L11273">
        <v>0</v>
      </c>
      <c r="N11273">
        <v>0</v>
      </c>
      <c r="P11273">
        <v>0</v>
      </c>
      <c r="Q11273">
        <v>0</v>
      </c>
      <c r="S11273">
        <v>0</v>
      </c>
    </row>
    <row r="11274" spans="1:19" x14ac:dyDescent="0.25">
      <c r="A11274" s="20" t="s">
        <v>23732</v>
      </c>
      <c r="B11274" t="s">
        <v>23558</v>
      </c>
      <c r="C11274" t="s">
        <v>205</v>
      </c>
      <c r="D11274" s="20" t="s">
        <v>1000</v>
      </c>
      <c r="E11274" s="26">
        <v>43831</v>
      </c>
      <c r="F11274">
        <v>0</v>
      </c>
      <c r="G11274">
        <v>0</v>
      </c>
      <c r="I11274">
        <v>0</v>
      </c>
      <c r="J11274">
        <v>0</v>
      </c>
      <c r="L11274">
        <v>0</v>
      </c>
      <c r="N11274">
        <v>0</v>
      </c>
      <c r="P11274">
        <v>0</v>
      </c>
      <c r="Q11274">
        <v>0</v>
      </c>
      <c r="S11274">
        <v>0</v>
      </c>
    </row>
    <row r="11275" spans="1:19" x14ac:dyDescent="0.25">
      <c r="A11275" s="20" t="s">
        <v>23733</v>
      </c>
      <c r="B11275" t="s">
        <v>23559</v>
      </c>
      <c r="C11275" t="s">
        <v>384</v>
      </c>
      <c r="D11275" s="20" t="s">
        <v>1000</v>
      </c>
      <c r="E11275" s="26">
        <v>43831</v>
      </c>
      <c r="F11275">
        <v>0</v>
      </c>
      <c r="G11275">
        <v>0</v>
      </c>
      <c r="I11275">
        <v>0</v>
      </c>
      <c r="J11275">
        <v>0</v>
      </c>
      <c r="L11275">
        <v>0</v>
      </c>
      <c r="N11275">
        <v>0</v>
      </c>
      <c r="P11275">
        <v>0</v>
      </c>
      <c r="Q11275">
        <v>0</v>
      </c>
      <c r="S11275">
        <v>0</v>
      </c>
    </row>
    <row r="11276" spans="1:19" x14ac:dyDescent="0.25">
      <c r="A11276" s="20" t="s">
        <v>23734</v>
      </c>
      <c r="B11276" t="s">
        <v>23560</v>
      </c>
      <c r="C11276" t="s">
        <v>210</v>
      </c>
      <c r="D11276" s="20" t="s">
        <v>1000</v>
      </c>
      <c r="E11276" s="26">
        <v>43831</v>
      </c>
      <c r="F11276">
        <v>0</v>
      </c>
      <c r="G11276">
        <v>0</v>
      </c>
      <c r="I11276">
        <v>0</v>
      </c>
      <c r="J11276">
        <v>0</v>
      </c>
      <c r="L11276">
        <v>0</v>
      </c>
      <c r="N11276">
        <v>0</v>
      </c>
      <c r="P11276">
        <v>0</v>
      </c>
      <c r="Q11276">
        <v>0</v>
      </c>
      <c r="S11276">
        <v>0</v>
      </c>
    </row>
    <row r="11277" spans="1:19" x14ac:dyDescent="0.25">
      <c r="A11277" s="20" t="s">
        <v>23735</v>
      </c>
      <c r="B11277" t="s">
        <v>23561</v>
      </c>
      <c r="C11277" t="s">
        <v>215</v>
      </c>
      <c r="D11277" s="20" t="s">
        <v>1000</v>
      </c>
      <c r="E11277" s="26">
        <v>43831</v>
      </c>
      <c r="F11277">
        <v>5</v>
      </c>
      <c r="G11277">
        <v>6</v>
      </c>
      <c r="I11277">
        <v>37</v>
      </c>
      <c r="J11277">
        <v>30</v>
      </c>
      <c r="L11277">
        <v>36</v>
      </c>
      <c r="N11277">
        <v>20</v>
      </c>
      <c r="O11277">
        <v>1.1499999999999999</v>
      </c>
      <c r="P11277">
        <v>9</v>
      </c>
      <c r="Q11277">
        <v>11</v>
      </c>
      <c r="S11277">
        <v>17</v>
      </c>
    </row>
    <row r="11278" spans="1:19" x14ac:dyDescent="0.25">
      <c r="A11278" s="20" t="s">
        <v>23736</v>
      </c>
      <c r="B11278" t="s">
        <v>23562</v>
      </c>
      <c r="C11278" t="s">
        <v>960</v>
      </c>
      <c r="D11278" s="20" t="s">
        <v>1000</v>
      </c>
      <c r="E11278" s="26">
        <v>43831</v>
      </c>
      <c r="F11278">
        <v>3</v>
      </c>
      <c r="G11278">
        <v>3</v>
      </c>
      <c r="I11278">
        <v>8</v>
      </c>
      <c r="J11278">
        <v>12</v>
      </c>
      <c r="L11278">
        <v>15</v>
      </c>
      <c r="N11278">
        <v>5</v>
      </c>
      <c r="P11278">
        <v>1</v>
      </c>
      <c r="Q11278">
        <v>2</v>
      </c>
      <c r="S11278">
        <v>3</v>
      </c>
    </row>
    <row r="11279" spans="1:19" x14ac:dyDescent="0.25">
      <c r="A11279" s="20" t="s">
        <v>23737</v>
      </c>
      <c r="B11279" t="s">
        <v>23563</v>
      </c>
      <c r="C11279" t="s">
        <v>961</v>
      </c>
      <c r="D11279" s="20" t="s">
        <v>1000</v>
      </c>
      <c r="E11279" s="26">
        <v>43831</v>
      </c>
      <c r="F11279">
        <v>2</v>
      </c>
      <c r="G11279">
        <v>3</v>
      </c>
      <c r="I11279">
        <v>9</v>
      </c>
      <c r="J11279">
        <v>10</v>
      </c>
      <c r="L11279">
        <v>15</v>
      </c>
      <c r="N11279">
        <v>9</v>
      </c>
      <c r="P11279">
        <v>0</v>
      </c>
      <c r="Q11279">
        <v>0</v>
      </c>
      <c r="S11279">
        <v>0</v>
      </c>
    </row>
    <row r="11280" spans="1:19" x14ac:dyDescent="0.25">
      <c r="A11280" s="20" t="s">
        <v>23738</v>
      </c>
      <c r="B11280" t="s">
        <v>23564</v>
      </c>
      <c r="C11280" t="s">
        <v>221</v>
      </c>
      <c r="D11280" s="20" t="s">
        <v>1000</v>
      </c>
      <c r="E11280" s="26">
        <v>43831</v>
      </c>
      <c r="F11280">
        <v>0</v>
      </c>
      <c r="G11280">
        <v>0</v>
      </c>
      <c r="I11280">
        <v>0</v>
      </c>
      <c r="J11280">
        <v>0</v>
      </c>
      <c r="L11280">
        <v>0</v>
      </c>
      <c r="N11280">
        <v>0</v>
      </c>
      <c r="P11280">
        <v>0</v>
      </c>
      <c r="Q11280">
        <v>0</v>
      </c>
      <c r="S11280">
        <v>0</v>
      </c>
    </row>
    <row r="11281" spans="1:19" x14ac:dyDescent="0.25">
      <c r="A11281" s="20" t="s">
        <v>23739</v>
      </c>
      <c r="B11281" t="s">
        <v>23565</v>
      </c>
      <c r="C11281" t="s">
        <v>222</v>
      </c>
      <c r="D11281" s="20" t="s">
        <v>1000</v>
      </c>
      <c r="E11281" s="26">
        <v>43831</v>
      </c>
      <c r="F11281">
        <v>0</v>
      </c>
      <c r="G11281">
        <v>0</v>
      </c>
      <c r="I11281">
        <v>0</v>
      </c>
      <c r="J11281">
        <v>0</v>
      </c>
      <c r="L11281">
        <v>0</v>
      </c>
      <c r="N11281">
        <v>0</v>
      </c>
      <c r="P11281">
        <v>0</v>
      </c>
      <c r="Q11281">
        <v>0</v>
      </c>
      <c r="S11281">
        <v>0</v>
      </c>
    </row>
    <row r="11282" spans="1:19" x14ac:dyDescent="0.25">
      <c r="A11282" s="20" t="s">
        <v>23740</v>
      </c>
      <c r="B11282" t="s">
        <v>23566</v>
      </c>
      <c r="C11282" t="s">
        <v>1052</v>
      </c>
      <c r="D11282" s="20" t="s">
        <v>1000</v>
      </c>
      <c r="E11282" s="26">
        <v>43831</v>
      </c>
      <c r="F11282">
        <v>3.5</v>
      </c>
      <c r="G11282">
        <v>3</v>
      </c>
      <c r="I11282">
        <v>9</v>
      </c>
      <c r="J11282">
        <v>21</v>
      </c>
      <c r="L11282">
        <v>18</v>
      </c>
      <c r="N11282">
        <v>9</v>
      </c>
      <c r="P11282">
        <v>1</v>
      </c>
      <c r="Q11282">
        <v>1</v>
      </c>
      <c r="S11282">
        <v>0</v>
      </c>
    </row>
    <row r="11283" spans="1:19" x14ac:dyDescent="0.25">
      <c r="A11283" s="20" t="s">
        <v>23741</v>
      </c>
      <c r="B11283" t="s">
        <v>23567</v>
      </c>
      <c r="C11283" t="s">
        <v>1053</v>
      </c>
      <c r="D11283" s="20" t="s">
        <v>1000</v>
      </c>
      <c r="E11283" s="26">
        <v>43831</v>
      </c>
      <c r="F11283">
        <v>3</v>
      </c>
      <c r="G11283">
        <v>1.5</v>
      </c>
      <c r="I11283">
        <v>10</v>
      </c>
      <c r="J11283">
        <v>17</v>
      </c>
      <c r="L11283">
        <v>8</v>
      </c>
      <c r="N11283">
        <v>7</v>
      </c>
      <c r="P11283">
        <v>0</v>
      </c>
      <c r="Q11283">
        <v>0</v>
      </c>
      <c r="S11283">
        <v>3</v>
      </c>
    </row>
    <row r="11284" spans="1:19" x14ac:dyDescent="0.25">
      <c r="A11284" s="20" t="s">
        <v>23742</v>
      </c>
      <c r="B11284" t="s">
        <v>23568</v>
      </c>
      <c r="C11284" t="s">
        <v>1052</v>
      </c>
      <c r="D11284" s="20" t="s">
        <v>1001</v>
      </c>
      <c r="E11284" s="26">
        <v>43831</v>
      </c>
      <c r="F11284">
        <v>1.5</v>
      </c>
      <c r="G11284">
        <v>1.5</v>
      </c>
      <c r="I11284">
        <v>8</v>
      </c>
      <c r="J11284">
        <v>7</v>
      </c>
      <c r="L11284">
        <v>8</v>
      </c>
      <c r="N11284">
        <v>8</v>
      </c>
      <c r="P11284">
        <v>1</v>
      </c>
      <c r="Q11284">
        <v>2</v>
      </c>
      <c r="S11284">
        <v>0</v>
      </c>
    </row>
    <row r="11285" spans="1:19" x14ac:dyDescent="0.25">
      <c r="A11285" s="20" t="s">
        <v>23743</v>
      </c>
      <c r="B11285" t="s">
        <v>23569</v>
      </c>
      <c r="C11285" t="s">
        <v>1053</v>
      </c>
      <c r="D11285" s="20" t="s">
        <v>1001</v>
      </c>
      <c r="E11285" s="26">
        <v>43831</v>
      </c>
      <c r="F11285">
        <v>0</v>
      </c>
      <c r="G11285">
        <v>0</v>
      </c>
      <c r="I11285">
        <v>0</v>
      </c>
      <c r="J11285">
        <v>0</v>
      </c>
      <c r="L11285">
        <v>0</v>
      </c>
      <c r="N11285">
        <v>0</v>
      </c>
      <c r="P11285">
        <v>0</v>
      </c>
      <c r="Q11285">
        <v>0</v>
      </c>
      <c r="S11285">
        <v>0</v>
      </c>
    </row>
    <row r="11286" spans="1:19" x14ac:dyDescent="0.25">
      <c r="A11286" s="20" t="s">
        <v>23744</v>
      </c>
      <c r="B11286" t="s">
        <v>23570</v>
      </c>
      <c r="C11286" t="s">
        <v>1054</v>
      </c>
      <c r="D11286" s="20" t="s">
        <v>1001</v>
      </c>
      <c r="E11286" s="26">
        <v>43831</v>
      </c>
      <c r="F11286">
        <v>2</v>
      </c>
      <c r="G11286">
        <v>2</v>
      </c>
      <c r="I11286">
        <v>4</v>
      </c>
      <c r="J11286">
        <v>11</v>
      </c>
      <c r="L11286">
        <v>11</v>
      </c>
      <c r="N11286">
        <v>3</v>
      </c>
      <c r="P11286">
        <v>1</v>
      </c>
      <c r="Q11286">
        <v>1</v>
      </c>
      <c r="S11286">
        <v>1</v>
      </c>
    </row>
    <row r="11287" spans="1:19" x14ac:dyDescent="0.25">
      <c r="A11287" s="20" t="s">
        <v>23745</v>
      </c>
      <c r="B11287" t="s">
        <v>23571</v>
      </c>
      <c r="C11287" t="s">
        <v>200</v>
      </c>
      <c r="D11287" s="20" t="s">
        <v>1000</v>
      </c>
      <c r="E11287" s="26">
        <v>43831</v>
      </c>
      <c r="F11287">
        <v>2</v>
      </c>
      <c r="G11287">
        <v>3.5</v>
      </c>
      <c r="I11287">
        <v>6</v>
      </c>
      <c r="J11287">
        <v>10</v>
      </c>
      <c r="L11287">
        <v>20</v>
      </c>
      <c r="N11287">
        <v>3</v>
      </c>
      <c r="P11287">
        <v>0</v>
      </c>
      <c r="Q11287">
        <v>0</v>
      </c>
      <c r="S11287">
        <v>3</v>
      </c>
    </row>
    <row r="11288" spans="1:19" x14ac:dyDescent="0.25">
      <c r="A11288" s="20" t="s">
        <v>23746</v>
      </c>
      <c r="B11288" t="s">
        <v>23572</v>
      </c>
      <c r="C11288" t="s">
        <v>204</v>
      </c>
      <c r="D11288" s="20" t="s">
        <v>1000</v>
      </c>
      <c r="E11288" s="26">
        <v>43831</v>
      </c>
      <c r="F11288">
        <v>0</v>
      </c>
      <c r="G11288">
        <v>0</v>
      </c>
      <c r="I11288">
        <v>0</v>
      </c>
      <c r="J11288">
        <v>0</v>
      </c>
      <c r="L11288">
        <v>0</v>
      </c>
      <c r="N11288">
        <v>0</v>
      </c>
      <c r="P11288">
        <v>0</v>
      </c>
      <c r="Q11288">
        <v>0</v>
      </c>
      <c r="S11288">
        <v>0</v>
      </c>
    </row>
    <row r="11289" spans="1:19" x14ac:dyDescent="0.25">
      <c r="A11289" s="20" t="s">
        <v>23747</v>
      </c>
      <c r="B11289" t="s">
        <v>23573</v>
      </c>
      <c r="C11289" t="s">
        <v>385</v>
      </c>
      <c r="D11289" s="20" t="s">
        <v>1000</v>
      </c>
      <c r="E11289" s="26">
        <v>43831</v>
      </c>
      <c r="F11289">
        <v>0</v>
      </c>
      <c r="G11289">
        <v>0</v>
      </c>
      <c r="I11289">
        <v>0</v>
      </c>
      <c r="J11289">
        <v>0</v>
      </c>
      <c r="L11289">
        <v>0</v>
      </c>
      <c r="N11289">
        <v>0</v>
      </c>
      <c r="P11289">
        <v>0</v>
      </c>
      <c r="Q11289">
        <v>0</v>
      </c>
      <c r="S11289">
        <v>0</v>
      </c>
    </row>
    <row r="11290" spans="1:19" x14ac:dyDescent="0.25">
      <c r="A11290" s="20" t="s">
        <v>23748</v>
      </c>
      <c r="B11290" t="s">
        <v>23574</v>
      </c>
      <c r="C11290" t="s">
        <v>208</v>
      </c>
      <c r="D11290" s="20" t="s">
        <v>1000</v>
      </c>
      <c r="E11290" s="26">
        <v>43831</v>
      </c>
      <c r="F11290">
        <v>3</v>
      </c>
      <c r="G11290">
        <v>1.5</v>
      </c>
      <c r="I11290">
        <v>4</v>
      </c>
      <c r="J11290">
        <v>17</v>
      </c>
      <c r="L11290">
        <v>9</v>
      </c>
      <c r="N11290">
        <v>0</v>
      </c>
      <c r="P11290">
        <v>0</v>
      </c>
      <c r="Q11290">
        <v>0</v>
      </c>
      <c r="S11290">
        <v>4</v>
      </c>
    </row>
    <row r="11291" spans="1:19" x14ac:dyDescent="0.25">
      <c r="A11291" s="20" t="s">
        <v>23749</v>
      </c>
      <c r="B11291" t="s">
        <v>23575</v>
      </c>
      <c r="C11291" t="s">
        <v>900</v>
      </c>
      <c r="D11291" s="20" t="s">
        <v>1000</v>
      </c>
      <c r="E11291" s="26">
        <v>43831</v>
      </c>
      <c r="F11291">
        <v>2.5</v>
      </c>
      <c r="G11291">
        <v>4</v>
      </c>
      <c r="I11291">
        <v>8</v>
      </c>
      <c r="J11291">
        <v>14</v>
      </c>
      <c r="L11291">
        <v>23</v>
      </c>
      <c r="N11291">
        <v>6</v>
      </c>
      <c r="P11291">
        <v>0</v>
      </c>
      <c r="Q11291">
        <v>1</v>
      </c>
      <c r="S11291">
        <v>2</v>
      </c>
    </row>
    <row r="11292" spans="1:19" x14ac:dyDescent="0.25">
      <c r="A11292" s="20" t="s">
        <v>23750</v>
      </c>
      <c r="B11292" t="s">
        <v>23576</v>
      </c>
      <c r="C11292" t="s">
        <v>905</v>
      </c>
      <c r="D11292" s="20" t="s">
        <v>1000</v>
      </c>
      <c r="E11292" s="26">
        <v>43831</v>
      </c>
      <c r="F11292">
        <v>1.5</v>
      </c>
      <c r="G11292">
        <v>2</v>
      </c>
      <c r="I11292">
        <v>1</v>
      </c>
      <c r="J11292">
        <v>8</v>
      </c>
      <c r="L11292">
        <v>11</v>
      </c>
      <c r="N11292">
        <v>1</v>
      </c>
      <c r="P11292">
        <v>0</v>
      </c>
      <c r="Q11292">
        <v>0</v>
      </c>
      <c r="S11292">
        <v>0</v>
      </c>
    </row>
    <row r="11293" spans="1:19" x14ac:dyDescent="0.25">
      <c r="A11293" s="20" t="s">
        <v>23751</v>
      </c>
      <c r="B11293" t="s">
        <v>23577</v>
      </c>
      <c r="C11293" t="s">
        <v>316</v>
      </c>
      <c r="D11293" s="20" t="s">
        <v>1000</v>
      </c>
      <c r="E11293" s="26">
        <v>43831</v>
      </c>
      <c r="F11293">
        <v>6.5</v>
      </c>
      <c r="G11293">
        <v>6.5</v>
      </c>
      <c r="I11293">
        <v>15</v>
      </c>
      <c r="J11293">
        <v>38</v>
      </c>
      <c r="L11293">
        <v>37</v>
      </c>
      <c r="N11293">
        <v>15</v>
      </c>
      <c r="P11293">
        <v>0</v>
      </c>
      <c r="Q11293">
        <v>0</v>
      </c>
      <c r="S11293">
        <v>0</v>
      </c>
    </row>
    <row r="11294" spans="1:19" x14ac:dyDescent="0.25">
      <c r="A11294" s="20" t="s">
        <v>23752</v>
      </c>
      <c r="B11294" t="s">
        <v>23578</v>
      </c>
      <c r="C11294" t="s">
        <v>218</v>
      </c>
      <c r="D11294" s="20" t="s">
        <v>1000</v>
      </c>
      <c r="E11294" s="26">
        <v>43831</v>
      </c>
      <c r="F11294">
        <v>0</v>
      </c>
      <c r="G11294">
        <v>0</v>
      </c>
      <c r="I11294">
        <v>0</v>
      </c>
      <c r="J11294">
        <v>0</v>
      </c>
      <c r="L11294">
        <v>0</v>
      </c>
      <c r="N11294">
        <v>0</v>
      </c>
      <c r="P11294">
        <v>0</v>
      </c>
      <c r="Q11294">
        <v>0</v>
      </c>
      <c r="S11294">
        <v>0</v>
      </c>
    </row>
    <row r="11295" spans="1:19" x14ac:dyDescent="0.25">
      <c r="A11295" s="20" t="s">
        <v>23753</v>
      </c>
      <c r="B11295" t="s">
        <v>23579</v>
      </c>
      <c r="C11295" t="s">
        <v>202</v>
      </c>
      <c r="D11295" s="20" t="s">
        <v>1000</v>
      </c>
      <c r="E11295" s="26">
        <v>43831</v>
      </c>
      <c r="F11295">
        <v>14</v>
      </c>
      <c r="G11295">
        <v>15.5</v>
      </c>
      <c r="I11295">
        <v>93</v>
      </c>
      <c r="J11295">
        <v>154</v>
      </c>
      <c r="L11295">
        <v>172</v>
      </c>
      <c r="N11295">
        <v>93</v>
      </c>
      <c r="P11295">
        <v>1</v>
      </c>
      <c r="Q11295">
        <v>2</v>
      </c>
      <c r="S11295">
        <v>0</v>
      </c>
    </row>
    <row r="11296" spans="1:19" x14ac:dyDescent="0.25">
      <c r="A11296" s="20" t="s">
        <v>23754</v>
      </c>
      <c r="B11296" t="s">
        <v>23580</v>
      </c>
      <c r="C11296" t="s">
        <v>347</v>
      </c>
      <c r="D11296" s="20" t="s">
        <v>1000</v>
      </c>
      <c r="E11296" s="26">
        <v>43831</v>
      </c>
      <c r="F11296">
        <v>0</v>
      </c>
      <c r="G11296">
        <v>0</v>
      </c>
      <c r="I11296">
        <v>0</v>
      </c>
      <c r="J11296">
        <v>0</v>
      </c>
      <c r="L11296">
        <v>0</v>
      </c>
      <c r="N11296">
        <v>0</v>
      </c>
      <c r="P11296">
        <v>0</v>
      </c>
      <c r="Q11296">
        <v>0</v>
      </c>
      <c r="S11296">
        <v>0</v>
      </c>
    </row>
    <row r="11297" spans="1:19" x14ac:dyDescent="0.25">
      <c r="A11297" s="20" t="s">
        <v>23755</v>
      </c>
      <c r="B11297" t="s">
        <v>23581</v>
      </c>
      <c r="C11297" t="s">
        <v>224</v>
      </c>
      <c r="D11297" s="20" t="s">
        <v>1000</v>
      </c>
      <c r="E11297" s="26">
        <v>43831</v>
      </c>
      <c r="F11297">
        <v>0</v>
      </c>
      <c r="G11297">
        <v>0</v>
      </c>
      <c r="I11297">
        <v>0</v>
      </c>
      <c r="J11297">
        <v>0</v>
      </c>
      <c r="L11297">
        <v>0</v>
      </c>
      <c r="N11297">
        <v>0</v>
      </c>
      <c r="P11297">
        <v>0</v>
      </c>
      <c r="Q11297">
        <v>0</v>
      </c>
      <c r="S11297">
        <v>0</v>
      </c>
    </row>
    <row r="11298" spans="1:19" x14ac:dyDescent="0.25">
      <c r="A11298" s="20" t="s">
        <v>23756</v>
      </c>
      <c r="B11298" t="s">
        <v>23582</v>
      </c>
      <c r="C11298" t="s">
        <v>345</v>
      </c>
      <c r="D11298" s="20" t="s">
        <v>1000</v>
      </c>
      <c r="E11298" s="26">
        <v>43831</v>
      </c>
      <c r="F11298">
        <v>0</v>
      </c>
      <c r="G11298">
        <v>0</v>
      </c>
      <c r="I11298">
        <v>0</v>
      </c>
      <c r="J11298">
        <v>0</v>
      </c>
      <c r="L11298">
        <v>0</v>
      </c>
      <c r="N11298">
        <v>0</v>
      </c>
      <c r="P11298">
        <v>0</v>
      </c>
      <c r="Q11298">
        <v>0</v>
      </c>
      <c r="S11298">
        <v>0</v>
      </c>
    </row>
    <row r="11299" spans="1:19" x14ac:dyDescent="0.25">
      <c r="A11299" s="20" t="s">
        <v>23757</v>
      </c>
      <c r="B11299" t="s">
        <v>23583</v>
      </c>
      <c r="C11299" t="s">
        <v>226</v>
      </c>
      <c r="D11299" s="20" t="s">
        <v>1000</v>
      </c>
      <c r="E11299" s="26">
        <v>43831</v>
      </c>
      <c r="F11299">
        <v>2</v>
      </c>
      <c r="G11299">
        <v>4</v>
      </c>
      <c r="I11299">
        <v>2</v>
      </c>
      <c r="J11299">
        <v>22</v>
      </c>
      <c r="L11299">
        <v>44</v>
      </c>
      <c r="N11299">
        <v>0</v>
      </c>
      <c r="P11299">
        <v>0</v>
      </c>
      <c r="Q11299">
        <v>0</v>
      </c>
      <c r="S11299">
        <v>2</v>
      </c>
    </row>
    <row r="11300" spans="1:19" x14ac:dyDescent="0.25">
      <c r="A11300" s="20" t="s">
        <v>23758</v>
      </c>
      <c r="B11300" t="s">
        <v>23584</v>
      </c>
      <c r="C11300" t="s">
        <v>231</v>
      </c>
      <c r="D11300" s="20" t="s">
        <v>1000</v>
      </c>
      <c r="E11300" s="26">
        <v>43831</v>
      </c>
      <c r="F11300">
        <v>9</v>
      </c>
      <c r="G11300">
        <v>11.5</v>
      </c>
      <c r="I11300">
        <v>175</v>
      </c>
      <c r="J11300">
        <v>102</v>
      </c>
      <c r="L11300">
        <v>128</v>
      </c>
      <c r="N11300">
        <v>164</v>
      </c>
      <c r="P11300">
        <v>0</v>
      </c>
      <c r="Q11300">
        <v>1</v>
      </c>
      <c r="S11300">
        <v>11</v>
      </c>
    </row>
    <row r="11301" spans="1:19" x14ac:dyDescent="0.25">
      <c r="A11301" s="20" t="s">
        <v>23759</v>
      </c>
      <c r="B11301" t="s">
        <v>23585</v>
      </c>
      <c r="C11301" t="s">
        <v>216</v>
      </c>
      <c r="D11301" s="20" t="s">
        <v>1000</v>
      </c>
      <c r="E11301" s="26">
        <v>43831</v>
      </c>
      <c r="F11301">
        <v>9</v>
      </c>
      <c r="G11301">
        <v>9.5</v>
      </c>
      <c r="I11301">
        <v>63</v>
      </c>
      <c r="J11301">
        <v>90</v>
      </c>
      <c r="L11301">
        <v>95</v>
      </c>
      <c r="N11301">
        <v>46</v>
      </c>
      <c r="P11301">
        <v>13</v>
      </c>
      <c r="Q11301">
        <v>17</v>
      </c>
      <c r="S11301">
        <v>17</v>
      </c>
    </row>
    <row r="11302" spans="1:19" x14ac:dyDescent="0.25">
      <c r="A11302" s="20" t="s">
        <v>23760</v>
      </c>
      <c r="B11302" t="s">
        <v>23586</v>
      </c>
      <c r="C11302" t="s">
        <v>233</v>
      </c>
      <c r="D11302" s="20" t="s">
        <v>1000</v>
      </c>
      <c r="E11302" s="26">
        <v>43831</v>
      </c>
      <c r="F11302">
        <v>0</v>
      </c>
      <c r="G11302">
        <v>0</v>
      </c>
      <c r="I11302">
        <v>0</v>
      </c>
      <c r="J11302">
        <v>0</v>
      </c>
      <c r="L11302">
        <v>0</v>
      </c>
      <c r="N11302">
        <v>0</v>
      </c>
      <c r="P11302">
        <v>0</v>
      </c>
      <c r="Q11302">
        <v>0</v>
      </c>
      <c r="S11302">
        <v>0</v>
      </c>
    </row>
    <row r="11303" spans="1:19" x14ac:dyDescent="0.25">
      <c r="A11303" s="20" t="s">
        <v>23761</v>
      </c>
      <c r="B11303" t="s">
        <v>23587</v>
      </c>
      <c r="C11303" t="s">
        <v>219</v>
      </c>
      <c r="D11303" s="20" t="s">
        <v>1000</v>
      </c>
      <c r="E11303" s="26">
        <v>43831</v>
      </c>
      <c r="F11303">
        <v>0</v>
      </c>
      <c r="G11303">
        <v>0</v>
      </c>
      <c r="I11303">
        <v>0</v>
      </c>
      <c r="J11303">
        <v>0</v>
      </c>
      <c r="L11303">
        <v>0</v>
      </c>
      <c r="N11303">
        <v>0</v>
      </c>
      <c r="P11303">
        <v>0</v>
      </c>
      <c r="Q11303">
        <v>0</v>
      </c>
      <c r="S11303">
        <v>0</v>
      </c>
    </row>
    <row r="11304" spans="1:19" x14ac:dyDescent="0.25">
      <c r="A11304" s="20" t="s">
        <v>23762</v>
      </c>
      <c r="B11304" t="s">
        <v>23588</v>
      </c>
      <c r="C11304" t="s">
        <v>340</v>
      </c>
      <c r="D11304" s="20" t="s">
        <v>1000</v>
      </c>
      <c r="E11304" s="26">
        <v>43831</v>
      </c>
      <c r="F11304">
        <v>2.5</v>
      </c>
      <c r="G11304">
        <v>3</v>
      </c>
      <c r="I11304">
        <v>26</v>
      </c>
      <c r="J11304">
        <v>29</v>
      </c>
      <c r="L11304">
        <v>36</v>
      </c>
      <c r="N11304">
        <v>26</v>
      </c>
      <c r="P11304">
        <v>1</v>
      </c>
      <c r="Q11304">
        <v>3</v>
      </c>
      <c r="S11304">
        <v>0</v>
      </c>
    </row>
    <row r="11305" spans="1:19" x14ac:dyDescent="0.25">
      <c r="A11305" s="20" t="s">
        <v>23763</v>
      </c>
      <c r="B11305" t="s">
        <v>23589</v>
      </c>
      <c r="C11305" t="s">
        <v>350</v>
      </c>
      <c r="D11305" s="20" t="s">
        <v>1000</v>
      </c>
      <c r="E11305" s="26">
        <v>43831</v>
      </c>
      <c r="F11305">
        <v>0</v>
      </c>
      <c r="G11305">
        <v>0</v>
      </c>
      <c r="I11305">
        <v>0</v>
      </c>
      <c r="J11305">
        <v>0</v>
      </c>
      <c r="L11305">
        <v>0</v>
      </c>
      <c r="N11305">
        <v>0</v>
      </c>
      <c r="P11305">
        <v>0</v>
      </c>
      <c r="Q11305">
        <v>0</v>
      </c>
      <c r="S11305">
        <v>0</v>
      </c>
    </row>
    <row r="11306" spans="1:19" x14ac:dyDescent="0.25">
      <c r="A11306" s="20" t="s">
        <v>23764</v>
      </c>
      <c r="B11306" t="s">
        <v>23590</v>
      </c>
      <c r="C11306" t="s">
        <v>351</v>
      </c>
      <c r="D11306" s="20" t="s">
        <v>1000</v>
      </c>
      <c r="E11306" s="26">
        <v>43831</v>
      </c>
      <c r="F11306">
        <v>0</v>
      </c>
      <c r="G11306">
        <v>0</v>
      </c>
      <c r="I11306">
        <v>0</v>
      </c>
      <c r="J11306">
        <v>0</v>
      </c>
      <c r="L11306">
        <v>0</v>
      </c>
      <c r="N11306">
        <v>0</v>
      </c>
      <c r="P11306">
        <v>0</v>
      </c>
      <c r="Q11306">
        <v>0</v>
      </c>
      <c r="S11306">
        <v>0</v>
      </c>
    </row>
    <row r="11307" spans="1:19" x14ac:dyDescent="0.25">
      <c r="A11307" s="20" t="s">
        <v>23765</v>
      </c>
      <c r="B11307" t="s">
        <v>23591</v>
      </c>
      <c r="C11307" t="s">
        <v>352</v>
      </c>
      <c r="D11307" s="20" t="s">
        <v>1000</v>
      </c>
      <c r="E11307" s="26">
        <v>43831</v>
      </c>
      <c r="F11307">
        <v>0</v>
      </c>
      <c r="G11307">
        <v>0</v>
      </c>
      <c r="I11307">
        <v>0</v>
      </c>
      <c r="J11307">
        <v>0</v>
      </c>
      <c r="L11307">
        <v>0</v>
      </c>
      <c r="N11307">
        <v>0</v>
      </c>
      <c r="P11307">
        <v>0</v>
      </c>
      <c r="Q11307">
        <v>0</v>
      </c>
      <c r="S11307">
        <v>0</v>
      </c>
    </row>
    <row r="11308" spans="1:19" x14ac:dyDescent="0.25">
      <c r="A11308" s="20" t="s">
        <v>23766</v>
      </c>
      <c r="B11308" t="s">
        <v>23592</v>
      </c>
      <c r="C11308" t="s">
        <v>353</v>
      </c>
      <c r="D11308" s="20" t="s">
        <v>1000</v>
      </c>
      <c r="E11308" s="26">
        <v>43831</v>
      </c>
      <c r="F11308">
        <v>0</v>
      </c>
      <c r="G11308">
        <v>0</v>
      </c>
      <c r="I11308">
        <v>0</v>
      </c>
      <c r="J11308">
        <v>0</v>
      </c>
      <c r="L11308">
        <v>0</v>
      </c>
      <c r="N11308">
        <v>0</v>
      </c>
      <c r="P11308">
        <v>0</v>
      </c>
      <c r="Q11308">
        <v>0</v>
      </c>
      <c r="S11308">
        <v>0</v>
      </c>
    </row>
    <row r="11309" spans="1:19" x14ac:dyDescent="0.25">
      <c r="A11309" s="20" t="s">
        <v>23767</v>
      </c>
      <c r="B11309" t="s">
        <v>23593</v>
      </c>
      <c r="C11309" t="s">
        <v>386</v>
      </c>
      <c r="D11309" s="20" t="s">
        <v>1000</v>
      </c>
      <c r="E11309" s="26">
        <v>43831</v>
      </c>
      <c r="F11309">
        <v>0</v>
      </c>
      <c r="G11309">
        <v>0</v>
      </c>
      <c r="I11309">
        <v>0</v>
      </c>
      <c r="J11309">
        <v>0</v>
      </c>
      <c r="L11309">
        <v>0</v>
      </c>
      <c r="N11309">
        <v>0</v>
      </c>
      <c r="P11309">
        <v>0</v>
      </c>
      <c r="Q11309">
        <v>0</v>
      </c>
      <c r="S11309">
        <v>0</v>
      </c>
    </row>
    <row r="11310" spans="1:19" x14ac:dyDescent="0.25">
      <c r="A11310" s="20" t="s">
        <v>23768</v>
      </c>
      <c r="B11310" t="s">
        <v>23594</v>
      </c>
      <c r="C11310" t="s">
        <v>354</v>
      </c>
      <c r="D11310" s="20" t="s">
        <v>1000</v>
      </c>
      <c r="E11310" s="26">
        <v>43831</v>
      </c>
      <c r="F11310">
        <v>1.5</v>
      </c>
      <c r="G11310">
        <v>1.5</v>
      </c>
      <c r="I11310">
        <v>9</v>
      </c>
      <c r="J11310">
        <v>9</v>
      </c>
      <c r="L11310">
        <v>9</v>
      </c>
      <c r="N11310">
        <v>8</v>
      </c>
      <c r="P11310">
        <v>0</v>
      </c>
      <c r="Q11310">
        <v>0</v>
      </c>
      <c r="S11310">
        <v>2</v>
      </c>
    </row>
    <row r="11311" spans="1:19" x14ac:dyDescent="0.25">
      <c r="A11311" s="20" t="s">
        <v>23769</v>
      </c>
      <c r="B11311" t="s">
        <v>23595</v>
      </c>
      <c r="C11311" t="s">
        <v>355</v>
      </c>
      <c r="D11311" s="20" t="s">
        <v>1000</v>
      </c>
      <c r="E11311" s="26">
        <v>43831</v>
      </c>
      <c r="F11311">
        <v>2</v>
      </c>
      <c r="G11311">
        <v>1</v>
      </c>
      <c r="I11311">
        <v>5</v>
      </c>
      <c r="J11311">
        <v>11</v>
      </c>
      <c r="L11311">
        <v>6</v>
      </c>
      <c r="N11311">
        <v>5</v>
      </c>
      <c r="P11311">
        <v>0</v>
      </c>
      <c r="Q11311">
        <v>0</v>
      </c>
      <c r="S11311">
        <v>0</v>
      </c>
    </row>
    <row r="11312" spans="1:19" x14ac:dyDescent="0.25">
      <c r="A11312" s="20" t="s">
        <v>23770</v>
      </c>
      <c r="B11312" t="s">
        <v>23596</v>
      </c>
      <c r="C11312" t="s">
        <v>228</v>
      </c>
      <c r="D11312" s="20" t="s">
        <v>1002</v>
      </c>
      <c r="E11312" s="26">
        <v>43831</v>
      </c>
      <c r="F11312">
        <v>0</v>
      </c>
      <c r="G11312">
        <v>0</v>
      </c>
      <c r="I11312">
        <v>0</v>
      </c>
      <c r="J11312">
        <v>0</v>
      </c>
      <c r="L11312">
        <v>0</v>
      </c>
      <c r="N11312">
        <v>0</v>
      </c>
      <c r="P11312">
        <v>0</v>
      </c>
      <c r="Q11312">
        <v>0</v>
      </c>
      <c r="S11312">
        <v>0</v>
      </c>
    </row>
    <row r="11313" spans="1:19" x14ac:dyDescent="0.25">
      <c r="A11313" s="20" t="s">
        <v>23771</v>
      </c>
      <c r="B11313" t="s">
        <v>23597</v>
      </c>
      <c r="C11313" t="s">
        <v>211</v>
      </c>
      <c r="D11313" s="20" t="s">
        <v>1002</v>
      </c>
      <c r="E11313" s="26">
        <v>43831</v>
      </c>
      <c r="F11313">
        <v>0</v>
      </c>
      <c r="G11313">
        <v>0</v>
      </c>
      <c r="I11313">
        <v>0</v>
      </c>
      <c r="J11313">
        <v>0</v>
      </c>
      <c r="L11313">
        <v>0</v>
      </c>
      <c r="N11313">
        <v>0</v>
      </c>
      <c r="P11313">
        <v>0</v>
      </c>
      <c r="Q11313">
        <v>0</v>
      </c>
      <c r="S11313">
        <v>0</v>
      </c>
    </row>
    <row r="11314" spans="1:19" x14ac:dyDescent="0.25">
      <c r="A11314" s="20" t="s">
        <v>23772</v>
      </c>
      <c r="B11314" t="s">
        <v>23598</v>
      </c>
      <c r="C11314" t="s">
        <v>213</v>
      </c>
      <c r="D11314" s="20" t="s">
        <v>1002</v>
      </c>
      <c r="E11314" s="26">
        <v>43831</v>
      </c>
      <c r="F11314">
        <v>0</v>
      </c>
      <c r="G11314">
        <v>0</v>
      </c>
      <c r="I11314">
        <v>0</v>
      </c>
      <c r="J11314">
        <v>0</v>
      </c>
      <c r="L11314">
        <v>0</v>
      </c>
      <c r="N11314">
        <v>0</v>
      </c>
      <c r="P11314">
        <v>0</v>
      </c>
      <c r="Q11314">
        <v>0</v>
      </c>
      <c r="S11314">
        <v>0</v>
      </c>
    </row>
    <row r="11315" spans="1:19" x14ac:dyDescent="0.25">
      <c r="A11315" s="20" t="s">
        <v>23773</v>
      </c>
      <c r="B11315" t="s">
        <v>23599</v>
      </c>
      <c r="C11315" t="s">
        <v>229</v>
      </c>
      <c r="D11315" s="20" t="s">
        <v>1002</v>
      </c>
      <c r="E11315" s="26">
        <v>43831</v>
      </c>
      <c r="F11315">
        <v>0</v>
      </c>
      <c r="G11315">
        <v>0</v>
      </c>
      <c r="I11315">
        <v>0</v>
      </c>
      <c r="J11315">
        <v>0</v>
      </c>
      <c r="L11315">
        <v>0</v>
      </c>
      <c r="N11315">
        <v>0</v>
      </c>
      <c r="P11315">
        <v>0</v>
      </c>
      <c r="Q11315">
        <v>0</v>
      </c>
      <c r="S11315">
        <v>0</v>
      </c>
    </row>
    <row r="11316" spans="1:19" x14ac:dyDescent="0.25">
      <c r="A11316" s="20" t="s">
        <v>23774</v>
      </c>
      <c r="B11316" t="s">
        <v>23600</v>
      </c>
      <c r="C11316" t="s">
        <v>1051</v>
      </c>
      <c r="D11316" s="20" t="s">
        <v>1002</v>
      </c>
      <c r="E11316" s="26">
        <v>43831</v>
      </c>
      <c r="F11316">
        <v>0</v>
      </c>
      <c r="G11316">
        <v>0</v>
      </c>
      <c r="I11316">
        <v>0</v>
      </c>
      <c r="J11316">
        <v>0</v>
      </c>
      <c r="L11316">
        <v>0</v>
      </c>
      <c r="N11316">
        <v>0</v>
      </c>
      <c r="P11316">
        <v>0</v>
      </c>
      <c r="Q11316">
        <v>0</v>
      </c>
      <c r="S11316">
        <v>0</v>
      </c>
    </row>
    <row r="11317" spans="1:19" x14ac:dyDescent="0.25">
      <c r="A11317" s="20" t="s">
        <v>23775</v>
      </c>
      <c r="B11317" t="s">
        <v>23601</v>
      </c>
      <c r="C11317" t="s">
        <v>1049</v>
      </c>
      <c r="D11317" s="20" t="s">
        <v>1002</v>
      </c>
      <c r="E11317" s="26">
        <v>43831</v>
      </c>
      <c r="F11317">
        <v>0</v>
      </c>
      <c r="G11317">
        <v>0</v>
      </c>
      <c r="I11317">
        <v>0</v>
      </c>
      <c r="J11317">
        <v>0</v>
      </c>
      <c r="L11317">
        <v>0</v>
      </c>
      <c r="N11317">
        <v>0</v>
      </c>
      <c r="P11317">
        <v>0</v>
      </c>
      <c r="Q11317">
        <v>0</v>
      </c>
      <c r="S11317">
        <v>0</v>
      </c>
    </row>
    <row r="11318" spans="1:19" x14ac:dyDescent="0.25">
      <c r="A11318" s="20" t="s">
        <v>23776</v>
      </c>
      <c r="B11318" t="s">
        <v>23602</v>
      </c>
      <c r="C11318" t="s">
        <v>959</v>
      </c>
      <c r="D11318" s="20" t="s">
        <v>1002</v>
      </c>
      <c r="E11318" s="26">
        <v>43831</v>
      </c>
      <c r="F11318">
        <v>0</v>
      </c>
      <c r="G11318">
        <v>0</v>
      </c>
      <c r="I11318">
        <v>0</v>
      </c>
      <c r="J11318">
        <v>0</v>
      </c>
      <c r="L11318">
        <v>0</v>
      </c>
      <c r="N11318">
        <v>0</v>
      </c>
      <c r="P11318">
        <v>0</v>
      </c>
      <c r="Q11318">
        <v>0</v>
      </c>
      <c r="S11318">
        <v>0</v>
      </c>
    </row>
    <row r="11319" spans="1:19" x14ac:dyDescent="0.25">
      <c r="A11319" s="20" t="s">
        <v>23777</v>
      </c>
      <c r="B11319" t="s">
        <v>23603</v>
      </c>
      <c r="C11319" t="s">
        <v>205</v>
      </c>
      <c r="D11319" s="20" t="s">
        <v>1002</v>
      </c>
      <c r="E11319" s="26">
        <v>43831</v>
      </c>
      <c r="F11319">
        <v>0</v>
      </c>
      <c r="G11319">
        <v>0</v>
      </c>
      <c r="I11319">
        <v>0</v>
      </c>
      <c r="J11319">
        <v>0</v>
      </c>
      <c r="L11319">
        <v>0</v>
      </c>
      <c r="N11319">
        <v>0</v>
      </c>
      <c r="P11319">
        <v>0</v>
      </c>
      <c r="Q11319">
        <v>0</v>
      </c>
      <c r="S11319">
        <v>0</v>
      </c>
    </row>
    <row r="11320" spans="1:19" x14ac:dyDescent="0.25">
      <c r="A11320" s="20" t="s">
        <v>23778</v>
      </c>
      <c r="B11320" t="s">
        <v>23604</v>
      </c>
      <c r="C11320" t="s">
        <v>384</v>
      </c>
      <c r="D11320" s="20" t="s">
        <v>1002</v>
      </c>
      <c r="E11320" s="26">
        <v>43831</v>
      </c>
      <c r="F11320">
        <v>0</v>
      </c>
      <c r="G11320">
        <v>0</v>
      </c>
      <c r="I11320">
        <v>0</v>
      </c>
      <c r="J11320">
        <v>0</v>
      </c>
      <c r="L11320">
        <v>0</v>
      </c>
      <c r="N11320">
        <v>0</v>
      </c>
      <c r="P11320">
        <v>0</v>
      </c>
      <c r="Q11320">
        <v>0</v>
      </c>
      <c r="S11320">
        <v>0</v>
      </c>
    </row>
    <row r="11321" spans="1:19" x14ac:dyDescent="0.25">
      <c r="A11321" s="20" t="s">
        <v>23779</v>
      </c>
      <c r="B11321" t="s">
        <v>23605</v>
      </c>
      <c r="C11321" t="s">
        <v>210</v>
      </c>
      <c r="D11321" s="20" t="s">
        <v>1002</v>
      </c>
      <c r="E11321" s="26">
        <v>43831</v>
      </c>
      <c r="F11321">
        <v>0</v>
      </c>
      <c r="G11321">
        <v>0</v>
      </c>
      <c r="I11321">
        <v>0</v>
      </c>
      <c r="J11321">
        <v>0</v>
      </c>
      <c r="L11321">
        <v>0</v>
      </c>
      <c r="N11321">
        <v>0</v>
      </c>
      <c r="P11321">
        <v>0</v>
      </c>
      <c r="Q11321">
        <v>0</v>
      </c>
      <c r="S11321">
        <v>0</v>
      </c>
    </row>
    <row r="11322" spans="1:19" x14ac:dyDescent="0.25">
      <c r="A11322" s="20" t="s">
        <v>23780</v>
      </c>
      <c r="B11322" t="s">
        <v>23606</v>
      </c>
      <c r="C11322" t="s">
        <v>215</v>
      </c>
      <c r="D11322" s="20" t="s">
        <v>1002</v>
      </c>
      <c r="E11322" s="26">
        <v>43831</v>
      </c>
      <c r="F11322">
        <v>5</v>
      </c>
      <c r="G11322">
        <v>6</v>
      </c>
      <c r="I11322">
        <v>37</v>
      </c>
      <c r="J11322">
        <v>30</v>
      </c>
      <c r="L11322">
        <v>36</v>
      </c>
      <c r="N11322">
        <v>20</v>
      </c>
      <c r="P11322">
        <v>9</v>
      </c>
      <c r="Q11322">
        <v>11</v>
      </c>
      <c r="S11322">
        <v>17</v>
      </c>
    </row>
    <row r="11323" spans="1:19" x14ac:dyDescent="0.25">
      <c r="A11323" s="20" t="s">
        <v>23781</v>
      </c>
      <c r="B11323" t="s">
        <v>23607</v>
      </c>
      <c r="C11323" t="s">
        <v>960</v>
      </c>
      <c r="D11323" s="20" t="s">
        <v>1002</v>
      </c>
      <c r="E11323" s="26">
        <v>43831</v>
      </c>
      <c r="F11323">
        <v>3</v>
      </c>
      <c r="G11323">
        <v>3</v>
      </c>
      <c r="I11323">
        <v>8</v>
      </c>
      <c r="J11323">
        <v>12</v>
      </c>
      <c r="L11323">
        <v>15</v>
      </c>
      <c r="N11323">
        <v>5</v>
      </c>
      <c r="P11323">
        <v>1</v>
      </c>
      <c r="Q11323">
        <v>2</v>
      </c>
      <c r="S11323">
        <v>3</v>
      </c>
    </row>
    <row r="11324" spans="1:19" x14ac:dyDescent="0.25">
      <c r="A11324" s="20" t="s">
        <v>23782</v>
      </c>
      <c r="B11324" t="s">
        <v>23608</v>
      </c>
      <c r="C11324" t="s">
        <v>961</v>
      </c>
      <c r="D11324" s="20" t="s">
        <v>1002</v>
      </c>
      <c r="E11324" s="26">
        <v>43831</v>
      </c>
      <c r="F11324">
        <v>2</v>
      </c>
      <c r="G11324">
        <v>3</v>
      </c>
      <c r="I11324">
        <v>9</v>
      </c>
      <c r="J11324">
        <v>10</v>
      </c>
      <c r="L11324">
        <v>15</v>
      </c>
      <c r="N11324">
        <v>9</v>
      </c>
      <c r="P11324">
        <v>0</v>
      </c>
      <c r="Q11324">
        <v>0</v>
      </c>
      <c r="S11324">
        <v>0</v>
      </c>
    </row>
    <row r="11325" spans="1:19" x14ac:dyDescent="0.25">
      <c r="A11325" s="20" t="s">
        <v>23783</v>
      </c>
      <c r="B11325" t="s">
        <v>23609</v>
      </c>
      <c r="C11325" t="s">
        <v>221</v>
      </c>
      <c r="D11325" s="20" t="s">
        <v>1002</v>
      </c>
      <c r="E11325" s="26">
        <v>43831</v>
      </c>
      <c r="F11325">
        <v>0</v>
      </c>
      <c r="G11325">
        <v>0</v>
      </c>
      <c r="I11325">
        <v>0</v>
      </c>
      <c r="J11325">
        <v>0</v>
      </c>
      <c r="L11325">
        <v>0</v>
      </c>
      <c r="N11325">
        <v>0</v>
      </c>
      <c r="P11325">
        <v>0</v>
      </c>
      <c r="Q11325">
        <v>0</v>
      </c>
      <c r="S11325">
        <v>0</v>
      </c>
    </row>
    <row r="11326" spans="1:19" x14ac:dyDescent="0.25">
      <c r="A11326" s="20" t="s">
        <v>23784</v>
      </c>
      <c r="B11326" t="s">
        <v>23610</v>
      </c>
      <c r="C11326" t="s">
        <v>222</v>
      </c>
      <c r="D11326" s="20" t="s">
        <v>1002</v>
      </c>
      <c r="E11326" s="26">
        <v>43831</v>
      </c>
      <c r="F11326">
        <v>0</v>
      </c>
      <c r="G11326">
        <v>0</v>
      </c>
      <c r="I11326">
        <v>0</v>
      </c>
      <c r="J11326">
        <v>0</v>
      </c>
      <c r="L11326">
        <v>0</v>
      </c>
      <c r="N11326">
        <v>0</v>
      </c>
      <c r="P11326">
        <v>0</v>
      </c>
      <c r="Q11326">
        <v>0</v>
      </c>
      <c r="S11326">
        <v>0</v>
      </c>
    </row>
    <row r="11327" spans="1:19" x14ac:dyDescent="0.25">
      <c r="A11327" s="20" t="s">
        <v>23785</v>
      </c>
      <c r="B11327" t="s">
        <v>23611</v>
      </c>
      <c r="C11327" t="s">
        <v>200</v>
      </c>
      <c r="D11327" s="20" t="s">
        <v>1002</v>
      </c>
      <c r="E11327" s="26">
        <v>43831</v>
      </c>
      <c r="F11327">
        <v>2</v>
      </c>
      <c r="G11327">
        <v>3.5</v>
      </c>
      <c r="I11327">
        <v>6</v>
      </c>
      <c r="J11327">
        <v>10</v>
      </c>
      <c r="L11327">
        <v>20</v>
      </c>
      <c r="N11327">
        <v>3</v>
      </c>
      <c r="P11327">
        <v>0</v>
      </c>
      <c r="Q11327">
        <v>0</v>
      </c>
      <c r="S11327">
        <v>3</v>
      </c>
    </row>
    <row r="11328" spans="1:19" x14ac:dyDescent="0.25">
      <c r="A11328" s="20" t="s">
        <v>23786</v>
      </c>
      <c r="B11328" t="s">
        <v>23612</v>
      </c>
      <c r="C11328" t="s">
        <v>204</v>
      </c>
      <c r="D11328" s="20" t="s">
        <v>1002</v>
      </c>
      <c r="E11328" s="26">
        <v>43831</v>
      </c>
      <c r="F11328">
        <v>0</v>
      </c>
      <c r="G11328">
        <v>0</v>
      </c>
      <c r="I11328">
        <v>0</v>
      </c>
      <c r="J11328">
        <v>0</v>
      </c>
      <c r="L11328">
        <v>0</v>
      </c>
      <c r="N11328">
        <v>0</v>
      </c>
      <c r="P11328">
        <v>0</v>
      </c>
      <c r="Q11328">
        <v>0</v>
      </c>
      <c r="S11328">
        <v>0</v>
      </c>
    </row>
    <row r="11329" spans="1:19" x14ac:dyDescent="0.25">
      <c r="A11329" s="20" t="s">
        <v>23787</v>
      </c>
      <c r="B11329" t="s">
        <v>23613</v>
      </c>
      <c r="C11329" t="s">
        <v>385</v>
      </c>
      <c r="D11329" s="20" t="s">
        <v>1002</v>
      </c>
      <c r="E11329" s="26">
        <v>43831</v>
      </c>
      <c r="F11329">
        <v>0</v>
      </c>
      <c r="G11329">
        <v>0</v>
      </c>
      <c r="I11329">
        <v>0</v>
      </c>
      <c r="J11329">
        <v>0</v>
      </c>
      <c r="L11329">
        <v>0</v>
      </c>
      <c r="N11329">
        <v>0</v>
      </c>
      <c r="P11329">
        <v>0</v>
      </c>
      <c r="Q11329">
        <v>0</v>
      </c>
      <c r="S11329">
        <v>0</v>
      </c>
    </row>
    <row r="11330" spans="1:19" x14ac:dyDescent="0.25">
      <c r="A11330" s="20" t="s">
        <v>23788</v>
      </c>
      <c r="B11330" t="s">
        <v>23614</v>
      </c>
      <c r="C11330" t="s">
        <v>208</v>
      </c>
      <c r="D11330" s="20" t="s">
        <v>1002</v>
      </c>
      <c r="E11330" s="26">
        <v>43831</v>
      </c>
      <c r="F11330">
        <v>3</v>
      </c>
      <c r="G11330">
        <v>1.5</v>
      </c>
      <c r="I11330">
        <v>4</v>
      </c>
      <c r="J11330">
        <v>17</v>
      </c>
      <c r="L11330">
        <v>9</v>
      </c>
      <c r="N11330">
        <v>0</v>
      </c>
      <c r="P11330">
        <v>0</v>
      </c>
      <c r="Q11330">
        <v>0</v>
      </c>
      <c r="S11330">
        <v>4</v>
      </c>
    </row>
    <row r="11331" spans="1:19" x14ac:dyDescent="0.25">
      <c r="A11331" s="20" t="s">
        <v>23789</v>
      </c>
      <c r="B11331" t="s">
        <v>23615</v>
      </c>
      <c r="C11331" t="s">
        <v>900</v>
      </c>
      <c r="D11331" s="20" t="s">
        <v>1002</v>
      </c>
      <c r="E11331" s="26">
        <v>43831</v>
      </c>
      <c r="F11331">
        <v>2.5</v>
      </c>
      <c r="G11331">
        <v>4</v>
      </c>
      <c r="I11331">
        <v>8</v>
      </c>
      <c r="J11331">
        <v>14</v>
      </c>
      <c r="L11331">
        <v>23</v>
      </c>
      <c r="N11331">
        <v>6</v>
      </c>
      <c r="P11331">
        <v>0</v>
      </c>
      <c r="Q11331">
        <v>1</v>
      </c>
      <c r="S11331">
        <v>2</v>
      </c>
    </row>
    <row r="11332" spans="1:19" x14ac:dyDescent="0.25">
      <c r="A11332" s="20" t="s">
        <v>23790</v>
      </c>
      <c r="B11332" t="s">
        <v>23616</v>
      </c>
      <c r="C11332" t="s">
        <v>905</v>
      </c>
      <c r="D11332" s="20" t="s">
        <v>1002</v>
      </c>
      <c r="E11332" s="26">
        <v>43831</v>
      </c>
      <c r="F11332">
        <v>1.5</v>
      </c>
      <c r="G11332">
        <v>2</v>
      </c>
      <c r="I11332">
        <v>1</v>
      </c>
      <c r="J11332">
        <v>8</v>
      </c>
      <c r="L11332">
        <v>11</v>
      </c>
      <c r="N11332">
        <v>1</v>
      </c>
      <c r="P11332">
        <v>0</v>
      </c>
      <c r="Q11332">
        <v>0</v>
      </c>
      <c r="S11332">
        <v>0</v>
      </c>
    </row>
    <row r="11333" spans="1:19" x14ac:dyDescent="0.25">
      <c r="A11333" s="20" t="s">
        <v>23791</v>
      </c>
      <c r="B11333" t="s">
        <v>23617</v>
      </c>
      <c r="C11333" t="s">
        <v>316</v>
      </c>
      <c r="D11333" s="20" t="s">
        <v>1002</v>
      </c>
      <c r="E11333" s="26">
        <v>43831</v>
      </c>
      <c r="F11333">
        <v>6.5</v>
      </c>
      <c r="G11333">
        <v>6.5</v>
      </c>
      <c r="I11333">
        <v>15</v>
      </c>
      <c r="J11333">
        <v>38</v>
      </c>
      <c r="L11333">
        <v>37</v>
      </c>
      <c r="N11333">
        <v>15</v>
      </c>
      <c r="P11333">
        <v>0</v>
      </c>
      <c r="Q11333">
        <v>0</v>
      </c>
      <c r="S11333">
        <v>0</v>
      </c>
    </row>
    <row r="11334" spans="1:19" x14ac:dyDescent="0.25">
      <c r="A11334" s="20" t="s">
        <v>23792</v>
      </c>
      <c r="B11334" t="s">
        <v>23618</v>
      </c>
      <c r="C11334" t="s">
        <v>218</v>
      </c>
      <c r="D11334" s="20" t="s">
        <v>1002</v>
      </c>
      <c r="E11334" s="26">
        <v>43831</v>
      </c>
      <c r="F11334">
        <v>0</v>
      </c>
      <c r="G11334">
        <v>0</v>
      </c>
      <c r="I11334">
        <v>0</v>
      </c>
      <c r="J11334">
        <v>0</v>
      </c>
      <c r="L11334">
        <v>0</v>
      </c>
      <c r="N11334">
        <v>0</v>
      </c>
      <c r="P11334">
        <v>0</v>
      </c>
      <c r="Q11334">
        <v>0</v>
      </c>
      <c r="S11334">
        <v>0</v>
      </c>
    </row>
    <row r="11335" spans="1:19" x14ac:dyDescent="0.25">
      <c r="A11335" s="20" t="s">
        <v>23793</v>
      </c>
      <c r="B11335" t="s">
        <v>23619</v>
      </c>
      <c r="C11335" t="s">
        <v>202</v>
      </c>
      <c r="D11335" s="20" t="s">
        <v>1002</v>
      </c>
      <c r="E11335" s="26">
        <v>43831</v>
      </c>
      <c r="F11335">
        <v>14</v>
      </c>
      <c r="G11335">
        <v>15.5</v>
      </c>
      <c r="I11335">
        <v>93</v>
      </c>
      <c r="J11335">
        <v>154</v>
      </c>
      <c r="L11335">
        <v>172</v>
      </c>
      <c r="N11335">
        <v>93</v>
      </c>
      <c r="P11335">
        <v>1</v>
      </c>
      <c r="Q11335">
        <v>2</v>
      </c>
      <c r="S11335">
        <v>0</v>
      </c>
    </row>
    <row r="11336" spans="1:19" x14ac:dyDescent="0.25">
      <c r="A11336" s="20" t="s">
        <v>23794</v>
      </c>
      <c r="B11336" t="s">
        <v>23620</v>
      </c>
      <c r="C11336" t="s">
        <v>347</v>
      </c>
      <c r="D11336" s="20" t="s">
        <v>1002</v>
      </c>
      <c r="E11336" s="26">
        <v>43831</v>
      </c>
      <c r="F11336">
        <v>0</v>
      </c>
      <c r="G11336">
        <v>0</v>
      </c>
      <c r="I11336">
        <v>0</v>
      </c>
      <c r="J11336">
        <v>0</v>
      </c>
      <c r="L11336">
        <v>0</v>
      </c>
      <c r="N11336">
        <v>0</v>
      </c>
      <c r="P11336">
        <v>0</v>
      </c>
      <c r="Q11336">
        <v>0</v>
      </c>
      <c r="S11336">
        <v>0</v>
      </c>
    </row>
    <row r="11337" spans="1:19" x14ac:dyDescent="0.25">
      <c r="A11337" s="20" t="s">
        <v>23795</v>
      </c>
      <c r="B11337" t="s">
        <v>23621</v>
      </c>
      <c r="C11337" t="s">
        <v>224</v>
      </c>
      <c r="D11337" s="20" t="s">
        <v>1002</v>
      </c>
      <c r="E11337" s="26">
        <v>43831</v>
      </c>
      <c r="F11337">
        <v>0</v>
      </c>
      <c r="G11337">
        <v>0</v>
      </c>
      <c r="I11337">
        <v>0</v>
      </c>
      <c r="J11337">
        <v>0</v>
      </c>
      <c r="L11337">
        <v>0</v>
      </c>
      <c r="N11337">
        <v>0</v>
      </c>
      <c r="P11337">
        <v>0</v>
      </c>
      <c r="Q11337">
        <v>0</v>
      </c>
      <c r="S11337">
        <v>0</v>
      </c>
    </row>
    <row r="11338" spans="1:19" x14ac:dyDescent="0.25">
      <c r="A11338" s="20" t="s">
        <v>23796</v>
      </c>
      <c r="B11338" t="s">
        <v>23622</v>
      </c>
      <c r="C11338" t="s">
        <v>345</v>
      </c>
      <c r="D11338" s="20" t="s">
        <v>1002</v>
      </c>
      <c r="E11338" s="26">
        <v>43831</v>
      </c>
      <c r="F11338">
        <v>0</v>
      </c>
      <c r="G11338">
        <v>0</v>
      </c>
      <c r="I11338">
        <v>0</v>
      </c>
      <c r="J11338">
        <v>0</v>
      </c>
      <c r="L11338">
        <v>0</v>
      </c>
      <c r="N11338">
        <v>0</v>
      </c>
      <c r="P11338">
        <v>0</v>
      </c>
      <c r="Q11338">
        <v>0</v>
      </c>
      <c r="S11338">
        <v>0</v>
      </c>
    </row>
    <row r="11339" spans="1:19" x14ac:dyDescent="0.25">
      <c r="A11339" s="20" t="s">
        <v>23797</v>
      </c>
      <c r="B11339" t="s">
        <v>23623</v>
      </c>
      <c r="C11339" t="s">
        <v>226</v>
      </c>
      <c r="D11339" s="20" t="s">
        <v>1002</v>
      </c>
      <c r="E11339" s="26">
        <v>43831</v>
      </c>
      <c r="F11339">
        <v>2</v>
      </c>
      <c r="G11339">
        <v>4</v>
      </c>
      <c r="I11339">
        <v>2</v>
      </c>
      <c r="J11339">
        <v>22</v>
      </c>
      <c r="L11339">
        <v>44</v>
      </c>
      <c r="N11339">
        <v>0</v>
      </c>
      <c r="P11339">
        <v>0</v>
      </c>
      <c r="Q11339">
        <v>0</v>
      </c>
      <c r="S11339">
        <v>2</v>
      </c>
    </row>
    <row r="11340" spans="1:19" x14ac:dyDescent="0.25">
      <c r="A11340" s="20" t="s">
        <v>23798</v>
      </c>
      <c r="B11340" t="s">
        <v>23624</v>
      </c>
      <c r="C11340" t="s">
        <v>231</v>
      </c>
      <c r="D11340" s="20" t="s">
        <v>1002</v>
      </c>
      <c r="E11340" s="26">
        <v>43831</v>
      </c>
      <c r="F11340">
        <v>9</v>
      </c>
      <c r="G11340">
        <v>11.5</v>
      </c>
      <c r="I11340">
        <v>175</v>
      </c>
      <c r="J11340">
        <v>102</v>
      </c>
      <c r="L11340">
        <v>128</v>
      </c>
      <c r="N11340">
        <v>164</v>
      </c>
      <c r="P11340">
        <v>0</v>
      </c>
      <c r="Q11340">
        <v>1</v>
      </c>
      <c r="S11340">
        <v>11</v>
      </c>
    </row>
    <row r="11341" spans="1:19" x14ac:dyDescent="0.25">
      <c r="A11341" s="20" t="s">
        <v>23799</v>
      </c>
      <c r="B11341" t="s">
        <v>23625</v>
      </c>
      <c r="C11341" t="s">
        <v>216</v>
      </c>
      <c r="D11341" s="20" t="s">
        <v>1002</v>
      </c>
      <c r="E11341" s="26">
        <v>43831</v>
      </c>
      <c r="F11341">
        <v>9</v>
      </c>
      <c r="G11341">
        <v>9.5</v>
      </c>
      <c r="I11341">
        <v>63</v>
      </c>
      <c r="J11341">
        <v>90</v>
      </c>
      <c r="L11341">
        <v>95</v>
      </c>
      <c r="N11341">
        <v>46</v>
      </c>
      <c r="P11341">
        <v>13</v>
      </c>
      <c r="Q11341">
        <v>17</v>
      </c>
      <c r="S11341">
        <v>17</v>
      </c>
    </row>
    <row r="11342" spans="1:19" x14ac:dyDescent="0.25">
      <c r="A11342" s="20" t="s">
        <v>23800</v>
      </c>
      <c r="B11342" t="s">
        <v>23626</v>
      </c>
      <c r="C11342" t="s">
        <v>233</v>
      </c>
      <c r="D11342" s="20" t="s">
        <v>1002</v>
      </c>
      <c r="E11342" s="26">
        <v>43831</v>
      </c>
      <c r="F11342">
        <v>0</v>
      </c>
      <c r="G11342">
        <v>0</v>
      </c>
      <c r="I11342">
        <v>0</v>
      </c>
      <c r="J11342">
        <v>0</v>
      </c>
      <c r="L11342">
        <v>0</v>
      </c>
      <c r="N11342">
        <v>0</v>
      </c>
      <c r="P11342">
        <v>0</v>
      </c>
      <c r="Q11342">
        <v>0</v>
      </c>
      <c r="S11342">
        <v>0</v>
      </c>
    </row>
    <row r="11343" spans="1:19" x14ac:dyDescent="0.25">
      <c r="A11343" s="20" t="s">
        <v>23801</v>
      </c>
      <c r="B11343" t="s">
        <v>23627</v>
      </c>
      <c r="C11343" t="s">
        <v>219</v>
      </c>
      <c r="D11343" s="20" t="s">
        <v>1002</v>
      </c>
      <c r="E11343" s="26">
        <v>43831</v>
      </c>
      <c r="F11343">
        <v>0</v>
      </c>
      <c r="G11343">
        <v>0</v>
      </c>
      <c r="I11343">
        <v>0</v>
      </c>
      <c r="J11343">
        <v>0</v>
      </c>
      <c r="L11343">
        <v>0</v>
      </c>
      <c r="N11343">
        <v>0</v>
      </c>
      <c r="P11343">
        <v>0</v>
      </c>
      <c r="Q11343">
        <v>0</v>
      </c>
      <c r="S11343">
        <v>0</v>
      </c>
    </row>
    <row r="11344" spans="1:19" x14ac:dyDescent="0.25">
      <c r="A11344" s="20" t="s">
        <v>23802</v>
      </c>
      <c r="B11344" t="s">
        <v>23628</v>
      </c>
      <c r="C11344" t="s">
        <v>340</v>
      </c>
      <c r="D11344" s="20" t="s">
        <v>1002</v>
      </c>
      <c r="E11344" s="26">
        <v>43831</v>
      </c>
      <c r="F11344">
        <v>2.5</v>
      </c>
      <c r="G11344">
        <v>3</v>
      </c>
      <c r="I11344">
        <v>26</v>
      </c>
      <c r="J11344">
        <v>29</v>
      </c>
      <c r="L11344">
        <v>36</v>
      </c>
      <c r="N11344">
        <v>26</v>
      </c>
      <c r="P11344">
        <v>1</v>
      </c>
      <c r="Q11344">
        <v>3</v>
      </c>
      <c r="S11344">
        <v>0</v>
      </c>
    </row>
    <row r="11345" spans="1:19" x14ac:dyDescent="0.25">
      <c r="A11345" s="20" t="s">
        <v>23803</v>
      </c>
      <c r="B11345" t="s">
        <v>23629</v>
      </c>
      <c r="C11345" t="s">
        <v>350</v>
      </c>
      <c r="D11345" s="20" t="s">
        <v>1002</v>
      </c>
      <c r="E11345" s="26">
        <v>43831</v>
      </c>
      <c r="F11345">
        <v>0</v>
      </c>
      <c r="G11345">
        <v>0</v>
      </c>
      <c r="I11345">
        <v>0</v>
      </c>
      <c r="J11345">
        <v>0</v>
      </c>
      <c r="L11345">
        <v>0</v>
      </c>
      <c r="N11345">
        <v>0</v>
      </c>
      <c r="P11345">
        <v>0</v>
      </c>
      <c r="Q11345">
        <v>0</v>
      </c>
      <c r="S11345">
        <v>0</v>
      </c>
    </row>
    <row r="11346" spans="1:19" x14ac:dyDescent="0.25">
      <c r="A11346" s="20" t="s">
        <v>23804</v>
      </c>
      <c r="B11346" t="s">
        <v>23630</v>
      </c>
      <c r="C11346" t="s">
        <v>351</v>
      </c>
      <c r="D11346" s="20" t="s">
        <v>1002</v>
      </c>
      <c r="E11346" s="26">
        <v>43831</v>
      </c>
      <c r="F11346">
        <v>0</v>
      </c>
      <c r="G11346">
        <v>0</v>
      </c>
      <c r="I11346">
        <v>0</v>
      </c>
      <c r="J11346">
        <v>0</v>
      </c>
      <c r="L11346">
        <v>0</v>
      </c>
      <c r="N11346">
        <v>0</v>
      </c>
      <c r="P11346">
        <v>0</v>
      </c>
      <c r="Q11346">
        <v>0</v>
      </c>
      <c r="S11346">
        <v>0</v>
      </c>
    </row>
    <row r="11347" spans="1:19" x14ac:dyDescent="0.25">
      <c r="A11347" s="20" t="s">
        <v>23805</v>
      </c>
      <c r="B11347" t="s">
        <v>23631</v>
      </c>
      <c r="C11347" t="s">
        <v>352</v>
      </c>
      <c r="D11347" s="20" t="s">
        <v>1002</v>
      </c>
      <c r="E11347" s="26">
        <v>43831</v>
      </c>
      <c r="F11347">
        <v>0</v>
      </c>
      <c r="G11347">
        <v>0</v>
      </c>
      <c r="I11347">
        <v>0</v>
      </c>
      <c r="J11347">
        <v>0</v>
      </c>
      <c r="L11347">
        <v>0</v>
      </c>
      <c r="N11347">
        <v>0</v>
      </c>
      <c r="P11347">
        <v>0</v>
      </c>
      <c r="Q11347">
        <v>0</v>
      </c>
      <c r="S11347">
        <v>0</v>
      </c>
    </row>
    <row r="11348" spans="1:19" x14ac:dyDescent="0.25">
      <c r="A11348" s="20" t="s">
        <v>23806</v>
      </c>
      <c r="B11348" t="s">
        <v>23632</v>
      </c>
      <c r="C11348" t="s">
        <v>353</v>
      </c>
      <c r="D11348" s="20" t="s">
        <v>1002</v>
      </c>
      <c r="E11348" s="26">
        <v>43831</v>
      </c>
      <c r="F11348">
        <v>0</v>
      </c>
      <c r="G11348">
        <v>0</v>
      </c>
      <c r="I11348">
        <v>0</v>
      </c>
      <c r="J11348">
        <v>0</v>
      </c>
      <c r="L11348">
        <v>0</v>
      </c>
      <c r="N11348">
        <v>0</v>
      </c>
      <c r="P11348">
        <v>0</v>
      </c>
      <c r="Q11348">
        <v>0</v>
      </c>
      <c r="S11348">
        <v>0</v>
      </c>
    </row>
    <row r="11349" spans="1:19" x14ac:dyDescent="0.25">
      <c r="A11349" s="20" t="s">
        <v>23807</v>
      </c>
      <c r="B11349" t="s">
        <v>23633</v>
      </c>
      <c r="C11349" t="s">
        <v>386</v>
      </c>
      <c r="D11349" s="20" t="s">
        <v>1002</v>
      </c>
      <c r="E11349" s="26">
        <v>43831</v>
      </c>
      <c r="F11349">
        <v>0</v>
      </c>
      <c r="G11349">
        <v>0</v>
      </c>
      <c r="I11349">
        <v>0</v>
      </c>
      <c r="J11349">
        <v>0</v>
      </c>
      <c r="L11349">
        <v>0</v>
      </c>
      <c r="N11349">
        <v>0</v>
      </c>
      <c r="P11349">
        <v>0</v>
      </c>
      <c r="Q11349">
        <v>0</v>
      </c>
      <c r="S11349">
        <v>0</v>
      </c>
    </row>
    <row r="11350" spans="1:19" x14ac:dyDescent="0.25">
      <c r="A11350" s="20" t="s">
        <v>23808</v>
      </c>
      <c r="B11350" t="s">
        <v>23634</v>
      </c>
      <c r="C11350" t="s">
        <v>354</v>
      </c>
      <c r="D11350" s="20" t="s">
        <v>1002</v>
      </c>
      <c r="E11350" s="26">
        <v>43831</v>
      </c>
      <c r="F11350">
        <v>1.5</v>
      </c>
      <c r="G11350">
        <v>1.5</v>
      </c>
      <c r="I11350">
        <v>9</v>
      </c>
      <c r="J11350">
        <v>9</v>
      </c>
      <c r="L11350">
        <v>9</v>
      </c>
      <c r="N11350">
        <v>7</v>
      </c>
      <c r="P11350">
        <v>0</v>
      </c>
      <c r="Q11350">
        <v>0</v>
      </c>
      <c r="S11350">
        <v>2</v>
      </c>
    </row>
    <row r="11351" spans="1:19" x14ac:dyDescent="0.25">
      <c r="A11351" s="20" t="s">
        <v>23809</v>
      </c>
      <c r="B11351" t="s">
        <v>23635</v>
      </c>
      <c r="C11351" t="s">
        <v>355</v>
      </c>
      <c r="D11351" s="20" t="s">
        <v>1002</v>
      </c>
      <c r="E11351" s="26">
        <v>43831</v>
      </c>
      <c r="F11351">
        <v>2</v>
      </c>
      <c r="G11351">
        <v>1</v>
      </c>
      <c r="I11351">
        <v>5</v>
      </c>
      <c r="J11351">
        <v>11</v>
      </c>
      <c r="L11351">
        <v>6</v>
      </c>
      <c r="N11351">
        <v>5</v>
      </c>
      <c r="P11351">
        <v>0</v>
      </c>
      <c r="Q11351">
        <v>0</v>
      </c>
      <c r="S11351">
        <v>0</v>
      </c>
    </row>
    <row r="11352" spans="1:19" x14ac:dyDescent="0.25">
      <c r="A11352" s="20" t="s">
        <v>23810</v>
      </c>
      <c r="B11352" t="s">
        <v>23636</v>
      </c>
      <c r="C11352" t="s">
        <v>1048</v>
      </c>
      <c r="D11352" s="20" t="s">
        <v>1002</v>
      </c>
      <c r="E11352" s="26">
        <v>43831</v>
      </c>
      <c r="F11352">
        <v>2</v>
      </c>
      <c r="G11352">
        <v>2</v>
      </c>
      <c r="I11352">
        <v>12</v>
      </c>
      <c r="J11352">
        <v>11</v>
      </c>
      <c r="L11352">
        <v>10</v>
      </c>
      <c r="N11352">
        <v>11</v>
      </c>
      <c r="P11352">
        <v>0</v>
      </c>
      <c r="Q11352">
        <v>0</v>
      </c>
      <c r="S11352">
        <v>1</v>
      </c>
    </row>
    <row r="11353" spans="1:19" x14ac:dyDescent="0.25">
      <c r="A11353" s="20" t="s">
        <v>23811</v>
      </c>
      <c r="B11353" t="s">
        <v>23637</v>
      </c>
      <c r="C11353" t="s">
        <v>1047</v>
      </c>
      <c r="D11353" s="20" t="s">
        <v>1002</v>
      </c>
      <c r="E11353" s="26">
        <v>43831</v>
      </c>
      <c r="F11353">
        <v>3.5</v>
      </c>
      <c r="G11353">
        <v>1.5</v>
      </c>
      <c r="I11353">
        <v>13</v>
      </c>
      <c r="J11353">
        <v>20</v>
      </c>
      <c r="L11353">
        <v>8</v>
      </c>
      <c r="N11353">
        <v>13</v>
      </c>
      <c r="P11353">
        <v>2</v>
      </c>
      <c r="Q11353">
        <v>2</v>
      </c>
      <c r="S11353">
        <v>0</v>
      </c>
    </row>
    <row r="11354" spans="1:19" x14ac:dyDescent="0.25">
      <c r="A11354" s="20" t="s">
        <v>23812</v>
      </c>
      <c r="B11354" t="s">
        <v>23638</v>
      </c>
      <c r="C11354" t="s">
        <v>1050</v>
      </c>
      <c r="D11354" s="20" t="s">
        <v>1002</v>
      </c>
      <c r="E11354" s="26">
        <v>43831</v>
      </c>
      <c r="F11354">
        <v>1.5</v>
      </c>
      <c r="G11354">
        <v>1.5</v>
      </c>
      <c r="I11354">
        <v>4</v>
      </c>
      <c r="J11354">
        <v>8</v>
      </c>
      <c r="L11354">
        <v>8</v>
      </c>
      <c r="N11354">
        <v>4</v>
      </c>
      <c r="P11354">
        <v>0</v>
      </c>
      <c r="Q11354">
        <v>0</v>
      </c>
      <c r="S11354">
        <v>0</v>
      </c>
    </row>
    <row r="11355" spans="1:19" x14ac:dyDescent="0.25">
      <c r="A11355" s="20" t="s">
        <v>23813</v>
      </c>
      <c r="B11355" t="s">
        <v>23639</v>
      </c>
      <c r="C11355" t="s">
        <v>1054</v>
      </c>
      <c r="D11355" s="20" t="s">
        <v>1002</v>
      </c>
      <c r="E11355" s="26">
        <v>43831</v>
      </c>
      <c r="F11355">
        <v>2</v>
      </c>
      <c r="G11355">
        <v>2</v>
      </c>
      <c r="I11355">
        <v>4</v>
      </c>
      <c r="J11355">
        <v>11</v>
      </c>
      <c r="L11355">
        <v>11</v>
      </c>
      <c r="N11355">
        <v>3</v>
      </c>
      <c r="P11355">
        <v>1</v>
      </c>
      <c r="Q11355">
        <v>1</v>
      </c>
      <c r="S11355">
        <v>1</v>
      </c>
    </row>
    <row r="11356" spans="1:19" x14ac:dyDescent="0.25">
      <c r="A11356" s="20" t="s">
        <v>23814</v>
      </c>
      <c r="B11356" t="s">
        <v>23640</v>
      </c>
      <c r="C11356" t="s">
        <v>1052</v>
      </c>
      <c r="D11356" s="20" t="s">
        <v>1002</v>
      </c>
      <c r="E11356" s="26">
        <v>43831</v>
      </c>
      <c r="F11356">
        <v>5</v>
      </c>
      <c r="G11356">
        <v>4.5</v>
      </c>
      <c r="I11356">
        <v>17</v>
      </c>
      <c r="J11356">
        <v>28</v>
      </c>
      <c r="L11356">
        <v>26</v>
      </c>
      <c r="N11356">
        <v>17</v>
      </c>
      <c r="P11356">
        <v>2</v>
      </c>
      <c r="Q11356">
        <v>3</v>
      </c>
      <c r="S11356">
        <v>0</v>
      </c>
    </row>
    <row r="11357" spans="1:19" x14ac:dyDescent="0.25">
      <c r="A11357" s="20" t="s">
        <v>23815</v>
      </c>
      <c r="B11357" t="s">
        <v>23641</v>
      </c>
      <c r="C11357" t="s">
        <v>1053</v>
      </c>
      <c r="D11357" s="20" t="s">
        <v>1002</v>
      </c>
      <c r="E11357" s="26">
        <v>43831</v>
      </c>
      <c r="F11357">
        <v>3</v>
      </c>
      <c r="G11357">
        <v>1.5</v>
      </c>
      <c r="I11357">
        <v>10</v>
      </c>
      <c r="J11357">
        <v>17</v>
      </c>
      <c r="L11357">
        <v>8</v>
      </c>
      <c r="N11357">
        <v>7</v>
      </c>
      <c r="P11357">
        <v>0</v>
      </c>
      <c r="Q11357">
        <v>0</v>
      </c>
      <c r="S11357">
        <v>3</v>
      </c>
    </row>
    <row r="11358" spans="1:19" x14ac:dyDescent="0.25">
      <c r="A11358" s="20" t="s">
        <v>23816</v>
      </c>
      <c r="B11358" t="s">
        <v>23642</v>
      </c>
      <c r="C11358" t="s">
        <v>962</v>
      </c>
      <c r="D11358" s="20" t="s">
        <v>1000</v>
      </c>
      <c r="E11358" s="26">
        <v>43831</v>
      </c>
      <c r="F11358">
        <v>0</v>
      </c>
      <c r="G11358">
        <v>0</v>
      </c>
      <c r="I11358">
        <v>0</v>
      </c>
      <c r="J11358">
        <v>0</v>
      </c>
      <c r="L11358">
        <v>0</v>
      </c>
      <c r="N11358">
        <v>0</v>
      </c>
      <c r="P11358">
        <v>0</v>
      </c>
      <c r="Q11358">
        <v>0</v>
      </c>
      <c r="S11358">
        <v>0</v>
      </c>
    </row>
    <row r="11359" spans="1:19" x14ac:dyDescent="0.25">
      <c r="A11359" s="20" t="s">
        <v>23817</v>
      </c>
      <c r="B11359" t="s">
        <v>23643</v>
      </c>
      <c r="C11359" t="s">
        <v>348</v>
      </c>
      <c r="D11359" s="20" t="s">
        <v>1000</v>
      </c>
      <c r="E11359" s="26">
        <v>43831</v>
      </c>
      <c r="F11359">
        <v>0</v>
      </c>
      <c r="G11359">
        <v>0</v>
      </c>
      <c r="I11359">
        <v>0</v>
      </c>
      <c r="J11359">
        <v>0</v>
      </c>
      <c r="L11359">
        <v>0</v>
      </c>
      <c r="N11359">
        <v>0</v>
      </c>
      <c r="P11359">
        <v>0</v>
      </c>
      <c r="Q11359">
        <v>0</v>
      </c>
      <c r="S11359">
        <v>0</v>
      </c>
    </row>
    <row r="11360" spans="1:19" x14ac:dyDescent="0.25">
      <c r="A11360" s="20" t="s">
        <v>23818</v>
      </c>
      <c r="B11360" t="s">
        <v>23644</v>
      </c>
      <c r="C11360" t="s">
        <v>357</v>
      </c>
      <c r="D11360" s="20" t="s">
        <v>1000</v>
      </c>
      <c r="E11360" s="26">
        <v>43831</v>
      </c>
      <c r="F11360">
        <v>0</v>
      </c>
      <c r="G11360">
        <v>0</v>
      </c>
      <c r="I11360">
        <v>0</v>
      </c>
      <c r="J11360">
        <v>0</v>
      </c>
      <c r="L11360">
        <v>0</v>
      </c>
      <c r="N11360">
        <v>0</v>
      </c>
      <c r="P11360">
        <v>0</v>
      </c>
      <c r="Q11360">
        <v>0</v>
      </c>
      <c r="S11360">
        <v>0</v>
      </c>
    </row>
    <row r="11361" spans="1:19" x14ac:dyDescent="0.25">
      <c r="A11361" s="20" t="s">
        <v>23819</v>
      </c>
      <c r="B11361" t="s">
        <v>23645</v>
      </c>
      <c r="C11361" t="s">
        <v>22399</v>
      </c>
      <c r="D11361" s="20" t="s">
        <v>1000</v>
      </c>
      <c r="E11361" s="26">
        <v>43831</v>
      </c>
      <c r="F11361">
        <v>0</v>
      </c>
      <c r="G11361">
        <v>0</v>
      </c>
      <c r="I11361">
        <v>0</v>
      </c>
      <c r="J11361">
        <v>0</v>
      </c>
      <c r="L11361">
        <v>0</v>
      </c>
      <c r="N11361">
        <v>0</v>
      </c>
      <c r="P11361">
        <v>0</v>
      </c>
      <c r="Q11361">
        <v>0</v>
      </c>
      <c r="S11361">
        <v>0</v>
      </c>
    </row>
    <row r="11362" spans="1:19" x14ac:dyDescent="0.25">
      <c r="A11362" s="20" t="s">
        <v>23820</v>
      </c>
      <c r="B11362" t="s">
        <v>23646</v>
      </c>
      <c r="C11362" t="s">
        <v>203</v>
      </c>
      <c r="D11362" s="20" t="s">
        <v>1000</v>
      </c>
      <c r="E11362" s="26">
        <v>43831</v>
      </c>
      <c r="F11362">
        <v>0</v>
      </c>
      <c r="G11362">
        <v>0</v>
      </c>
      <c r="I11362">
        <v>0</v>
      </c>
      <c r="J11362">
        <v>0</v>
      </c>
      <c r="L11362">
        <v>0</v>
      </c>
      <c r="N11362">
        <v>0</v>
      </c>
      <c r="P11362">
        <v>0</v>
      </c>
      <c r="Q11362">
        <v>0</v>
      </c>
      <c r="S11362">
        <v>0</v>
      </c>
    </row>
    <row r="11363" spans="1:19" x14ac:dyDescent="0.25">
      <c r="A11363" s="20" t="s">
        <v>23821</v>
      </c>
      <c r="B11363" t="s">
        <v>23647</v>
      </c>
      <c r="C11363" t="s">
        <v>387</v>
      </c>
      <c r="D11363" s="20" t="s">
        <v>1000</v>
      </c>
      <c r="E11363" s="26">
        <v>43831</v>
      </c>
      <c r="F11363">
        <v>0</v>
      </c>
      <c r="G11363">
        <v>0</v>
      </c>
      <c r="I11363">
        <v>0</v>
      </c>
      <c r="J11363">
        <v>0</v>
      </c>
      <c r="L11363">
        <v>0</v>
      </c>
      <c r="N11363">
        <v>0</v>
      </c>
      <c r="P11363">
        <v>0</v>
      </c>
      <c r="Q11363">
        <v>0</v>
      </c>
      <c r="S11363">
        <v>0</v>
      </c>
    </row>
    <row r="11364" spans="1:19" x14ac:dyDescent="0.25">
      <c r="A11364" s="20" t="s">
        <v>23822</v>
      </c>
      <c r="B11364" t="s">
        <v>23648</v>
      </c>
      <c r="C11364" t="s">
        <v>223</v>
      </c>
      <c r="D11364" s="20" t="s">
        <v>1000</v>
      </c>
      <c r="E11364" s="26">
        <v>43831</v>
      </c>
      <c r="F11364">
        <v>0</v>
      </c>
      <c r="G11364">
        <v>0</v>
      </c>
      <c r="I11364">
        <v>0</v>
      </c>
      <c r="J11364">
        <v>0</v>
      </c>
      <c r="L11364">
        <v>0</v>
      </c>
      <c r="N11364">
        <v>0</v>
      </c>
      <c r="P11364">
        <v>0</v>
      </c>
      <c r="Q11364">
        <v>0</v>
      </c>
      <c r="S11364">
        <v>0</v>
      </c>
    </row>
    <row r="11365" spans="1:19" x14ac:dyDescent="0.25">
      <c r="A11365" s="20" t="s">
        <v>23823</v>
      </c>
      <c r="B11365" t="s">
        <v>23649</v>
      </c>
      <c r="C11365" t="s">
        <v>346</v>
      </c>
      <c r="D11365" s="20" t="s">
        <v>1000</v>
      </c>
      <c r="E11365" s="26">
        <v>43831</v>
      </c>
      <c r="F11365">
        <v>0</v>
      </c>
      <c r="G11365">
        <v>0</v>
      </c>
      <c r="I11365">
        <v>0</v>
      </c>
      <c r="J11365">
        <v>0</v>
      </c>
      <c r="L11365">
        <v>0</v>
      </c>
      <c r="N11365">
        <v>0</v>
      </c>
      <c r="P11365">
        <v>0</v>
      </c>
      <c r="Q11365">
        <v>0</v>
      </c>
      <c r="S11365">
        <v>0</v>
      </c>
    </row>
    <row r="11366" spans="1:19" x14ac:dyDescent="0.25">
      <c r="A11366" s="20" t="s">
        <v>23824</v>
      </c>
      <c r="B11366" t="s">
        <v>23650</v>
      </c>
      <c r="C11366" t="s">
        <v>207</v>
      </c>
      <c r="D11366" s="20" t="s">
        <v>1000</v>
      </c>
      <c r="E11366" s="26">
        <v>43831</v>
      </c>
      <c r="F11366">
        <v>4.5</v>
      </c>
      <c r="G11366">
        <v>3</v>
      </c>
      <c r="I11366">
        <v>13</v>
      </c>
      <c r="J11366">
        <v>26</v>
      </c>
      <c r="L11366">
        <v>18</v>
      </c>
      <c r="N11366">
        <v>8</v>
      </c>
      <c r="P11366">
        <v>0</v>
      </c>
      <c r="Q11366">
        <v>0</v>
      </c>
      <c r="S11366">
        <v>6</v>
      </c>
    </row>
    <row r="11367" spans="1:19" x14ac:dyDescent="0.25">
      <c r="A11367" s="20" t="s">
        <v>23825</v>
      </c>
      <c r="B11367" t="s">
        <v>23651</v>
      </c>
      <c r="C11367" t="s">
        <v>212</v>
      </c>
      <c r="D11367" s="20" t="s">
        <v>1000</v>
      </c>
      <c r="E11367" s="26">
        <v>43831</v>
      </c>
      <c r="F11367">
        <v>2.5</v>
      </c>
      <c r="G11367">
        <v>4</v>
      </c>
      <c r="I11367">
        <v>8</v>
      </c>
      <c r="J11367">
        <v>14</v>
      </c>
      <c r="L11367">
        <v>23</v>
      </c>
      <c r="N11367">
        <v>6</v>
      </c>
      <c r="P11367">
        <v>0</v>
      </c>
      <c r="Q11367">
        <v>1</v>
      </c>
      <c r="S11367">
        <v>2</v>
      </c>
    </row>
    <row r="11368" spans="1:19" x14ac:dyDescent="0.25">
      <c r="A11368" s="20" t="s">
        <v>23826</v>
      </c>
      <c r="B11368" t="s">
        <v>23652</v>
      </c>
      <c r="C11368" t="s">
        <v>963</v>
      </c>
      <c r="D11368" s="20" t="s">
        <v>1000</v>
      </c>
      <c r="E11368" s="26">
        <v>43831</v>
      </c>
      <c r="F11368">
        <v>3</v>
      </c>
      <c r="G11368">
        <v>3</v>
      </c>
      <c r="I11368">
        <v>8</v>
      </c>
      <c r="J11368">
        <v>12</v>
      </c>
      <c r="L11368">
        <v>15</v>
      </c>
      <c r="N11368">
        <v>5</v>
      </c>
      <c r="P11368">
        <v>1</v>
      </c>
      <c r="Q11368">
        <v>2</v>
      </c>
      <c r="S11368">
        <v>3</v>
      </c>
    </row>
    <row r="11369" spans="1:19" x14ac:dyDescent="0.25">
      <c r="A11369" s="20" t="s">
        <v>23827</v>
      </c>
      <c r="B11369" t="s">
        <v>23653</v>
      </c>
      <c r="C11369" t="s">
        <v>225</v>
      </c>
      <c r="D11369" s="20" t="s">
        <v>1000</v>
      </c>
      <c r="E11369" s="26">
        <v>43831</v>
      </c>
      <c r="F11369">
        <v>3.5</v>
      </c>
      <c r="G11369">
        <v>6</v>
      </c>
      <c r="I11369">
        <v>3</v>
      </c>
      <c r="J11369">
        <v>30</v>
      </c>
      <c r="L11369">
        <v>55</v>
      </c>
      <c r="N11369">
        <v>1</v>
      </c>
      <c r="P11369">
        <v>0</v>
      </c>
      <c r="Q11369">
        <v>0</v>
      </c>
      <c r="S11369">
        <v>2</v>
      </c>
    </row>
    <row r="11370" spans="1:19" x14ac:dyDescent="0.25">
      <c r="A11370" s="20" t="s">
        <v>23828</v>
      </c>
      <c r="B11370" t="s">
        <v>23654</v>
      </c>
      <c r="C11370" t="s">
        <v>232</v>
      </c>
      <c r="D11370" s="20" t="s">
        <v>1000</v>
      </c>
      <c r="E11370" s="26">
        <v>43831</v>
      </c>
      <c r="F11370">
        <v>11</v>
      </c>
      <c r="G11370">
        <v>14.5</v>
      </c>
      <c r="I11370">
        <v>184</v>
      </c>
      <c r="J11370">
        <v>112</v>
      </c>
      <c r="L11370">
        <v>143</v>
      </c>
      <c r="N11370">
        <v>173</v>
      </c>
      <c r="P11370">
        <v>0</v>
      </c>
      <c r="Q11370">
        <v>1</v>
      </c>
      <c r="S11370">
        <v>11</v>
      </c>
    </row>
    <row r="11371" spans="1:19" x14ac:dyDescent="0.25">
      <c r="A11371" s="20" t="s">
        <v>23829</v>
      </c>
      <c r="B11371" t="s">
        <v>23655</v>
      </c>
      <c r="C11371" t="s">
        <v>317</v>
      </c>
      <c r="D11371" s="20" t="s">
        <v>1000</v>
      </c>
      <c r="E11371" s="26">
        <v>43831</v>
      </c>
      <c r="F11371">
        <v>8.5</v>
      </c>
      <c r="G11371">
        <v>7.5</v>
      </c>
      <c r="I11371">
        <v>20</v>
      </c>
      <c r="J11371">
        <v>49</v>
      </c>
      <c r="L11371">
        <v>43</v>
      </c>
      <c r="N11371">
        <v>20</v>
      </c>
      <c r="P11371">
        <v>0</v>
      </c>
      <c r="Q11371">
        <v>0</v>
      </c>
      <c r="S11371">
        <v>0</v>
      </c>
    </row>
    <row r="11372" spans="1:19" x14ac:dyDescent="0.25">
      <c r="A11372" s="20" t="s">
        <v>23830</v>
      </c>
      <c r="B11372" t="s">
        <v>23656</v>
      </c>
      <c r="C11372" t="s">
        <v>214</v>
      </c>
      <c r="D11372" s="20" t="s">
        <v>1000</v>
      </c>
      <c r="E11372" s="26">
        <v>43831</v>
      </c>
      <c r="F11372">
        <v>14</v>
      </c>
      <c r="G11372">
        <v>15.5</v>
      </c>
      <c r="I11372">
        <v>100</v>
      </c>
      <c r="J11372">
        <v>120</v>
      </c>
      <c r="L11372">
        <v>131</v>
      </c>
      <c r="N11372">
        <v>66</v>
      </c>
      <c r="P11372">
        <v>22</v>
      </c>
      <c r="Q11372">
        <v>28</v>
      </c>
      <c r="S11372">
        <v>34</v>
      </c>
    </row>
    <row r="11373" spans="1:19" x14ac:dyDescent="0.25">
      <c r="A11373" s="20" t="s">
        <v>23831</v>
      </c>
      <c r="B11373" t="s">
        <v>23657</v>
      </c>
      <c r="C11373" t="s">
        <v>230</v>
      </c>
      <c r="D11373" s="20" t="s">
        <v>1000</v>
      </c>
      <c r="E11373" s="26">
        <v>43831</v>
      </c>
      <c r="F11373">
        <v>0</v>
      </c>
      <c r="G11373">
        <v>0</v>
      </c>
      <c r="I11373">
        <v>0</v>
      </c>
      <c r="J11373">
        <v>0</v>
      </c>
      <c r="L11373">
        <v>0</v>
      </c>
      <c r="N11373">
        <v>0</v>
      </c>
      <c r="P11373">
        <v>0</v>
      </c>
      <c r="Q11373">
        <v>0</v>
      </c>
      <c r="S11373">
        <v>0</v>
      </c>
    </row>
    <row r="11374" spans="1:19" x14ac:dyDescent="0.25">
      <c r="A11374" s="20" t="s">
        <v>23832</v>
      </c>
      <c r="B11374" t="s">
        <v>23658</v>
      </c>
      <c r="C11374" t="s">
        <v>234</v>
      </c>
      <c r="D11374" s="20" t="s">
        <v>1000</v>
      </c>
      <c r="E11374" s="26">
        <v>43831</v>
      </c>
      <c r="F11374">
        <v>0</v>
      </c>
      <c r="G11374">
        <v>0</v>
      </c>
      <c r="I11374">
        <v>0</v>
      </c>
      <c r="J11374">
        <v>0</v>
      </c>
      <c r="L11374">
        <v>0</v>
      </c>
      <c r="N11374">
        <v>0</v>
      </c>
      <c r="P11374">
        <v>0</v>
      </c>
      <c r="Q11374">
        <v>0</v>
      </c>
      <c r="S11374">
        <v>0</v>
      </c>
    </row>
    <row r="11375" spans="1:19" x14ac:dyDescent="0.25">
      <c r="A11375" s="20" t="s">
        <v>23833</v>
      </c>
      <c r="B11375" t="s">
        <v>23659</v>
      </c>
      <c r="C11375" t="s">
        <v>217</v>
      </c>
      <c r="D11375" s="20" t="s">
        <v>1000</v>
      </c>
      <c r="E11375" s="26">
        <v>43831</v>
      </c>
      <c r="F11375">
        <v>0</v>
      </c>
      <c r="G11375">
        <v>0</v>
      </c>
      <c r="I11375">
        <v>0</v>
      </c>
      <c r="J11375">
        <v>0</v>
      </c>
      <c r="L11375">
        <v>0</v>
      </c>
      <c r="N11375">
        <v>0</v>
      </c>
      <c r="P11375">
        <v>0</v>
      </c>
      <c r="Q11375">
        <v>0</v>
      </c>
      <c r="S11375">
        <v>0</v>
      </c>
    </row>
    <row r="11376" spans="1:19" x14ac:dyDescent="0.25">
      <c r="A11376" s="20" t="s">
        <v>23834</v>
      </c>
      <c r="B11376" t="s">
        <v>23660</v>
      </c>
      <c r="C11376" t="s">
        <v>342</v>
      </c>
      <c r="D11376" s="20" t="s">
        <v>1000</v>
      </c>
      <c r="E11376" s="26">
        <v>43831</v>
      </c>
      <c r="F11376">
        <v>2.5</v>
      </c>
      <c r="G11376">
        <v>3</v>
      </c>
      <c r="I11376">
        <v>26</v>
      </c>
      <c r="J11376">
        <v>29</v>
      </c>
      <c r="L11376">
        <v>36</v>
      </c>
      <c r="N11376">
        <v>26</v>
      </c>
      <c r="P11376">
        <v>1</v>
      </c>
      <c r="Q11376">
        <v>3</v>
      </c>
      <c r="S11376">
        <v>0</v>
      </c>
    </row>
    <row r="11377" spans="1:19" x14ac:dyDescent="0.25">
      <c r="A11377" s="20" t="s">
        <v>23835</v>
      </c>
      <c r="B11377" t="s">
        <v>23661</v>
      </c>
      <c r="C11377" t="s">
        <v>220</v>
      </c>
      <c r="D11377" s="20" t="s">
        <v>1000</v>
      </c>
      <c r="E11377" s="26">
        <v>43831</v>
      </c>
      <c r="F11377">
        <v>0</v>
      </c>
      <c r="G11377">
        <v>0</v>
      </c>
      <c r="I11377">
        <v>0</v>
      </c>
      <c r="J11377">
        <v>0</v>
      </c>
      <c r="L11377">
        <v>0</v>
      </c>
      <c r="N11377">
        <v>0</v>
      </c>
      <c r="P11377">
        <v>0</v>
      </c>
      <c r="Q11377">
        <v>0</v>
      </c>
      <c r="S11377">
        <v>0</v>
      </c>
    </row>
    <row r="11378" spans="1:19" x14ac:dyDescent="0.25">
      <c r="A11378" s="20" t="s">
        <v>23836</v>
      </c>
      <c r="B11378" t="s">
        <v>23662</v>
      </c>
      <c r="C11378" t="s">
        <v>199</v>
      </c>
      <c r="D11378" s="20" t="s">
        <v>1000</v>
      </c>
      <c r="E11378" s="26">
        <v>43831</v>
      </c>
      <c r="F11378">
        <v>16</v>
      </c>
      <c r="G11378">
        <v>19</v>
      </c>
      <c r="I11378">
        <v>99</v>
      </c>
      <c r="J11378">
        <v>164</v>
      </c>
      <c r="L11378">
        <v>192</v>
      </c>
      <c r="N11378">
        <v>96</v>
      </c>
      <c r="P11378">
        <v>1</v>
      </c>
      <c r="Q11378">
        <v>2</v>
      </c>
      <c r="S11378">
        <v>3</v>
      </c>
    </row>
    <row r="11379" spans="1:19" x14ac:dyDescent="0.25">
      <c r="A11379" s="20" t="s">
        <v>23837</v>
      </c>
      <c r="B11379" t="s">
        <v>23663</v>
      </c>
      <c r="C11379" t="s">
        <v>199</v>
      </c>
      <c r="D11379" s="20" t="s">
        <v>1001</v>
      </c>
      <c r="E11379" s="26">
        <v>43831</v>
      </c>
      <c r="F11379">
        <v>3.5</v>
      </c>
      <c r="G11379">
        <v>3.5</v>
      </c>
      <c r="I11379">
        <v>8</v>
      </c>
      <c r="J11379">
        <v>19</v>
      </c>
      <c r="L11379">
        <v>19</v>
      </c>
      <c r="N11379">
        <v>7</v>
      </c>
      <c r="P11379">
        <v>1</v>
      </c>
      <c r="Q11379">
        <v>1</v>
      </c>
      <c r="S11379">
        <v>1</v>
      </c>
    </row>
    <row r="11380" spans="1:19" x14ac:dyDescent="0.25">
      <c r="A11380" s="20" t="s">
        <v>23838</v>
      </c>
      <c r="B11380" t="s">
        <v>23664</v>
      </c>
      <c r="C11380" t="s">
        <v>901</v>
      </c>
      <c r="D11380" s="20" t="s">
        <v>1000</v>
      </c>
      <c r="E11380" s="26">
        <v>43831</v>
      </c>
      <c r="F11380">
        <v>3.5</v>
      </c>
      <c r="G11380">
        <v>3</v>
      </c>
      <c r="I11380">
        <v>9</v>
      </c>
      <c r="J11380">
        <v>21</v>
      </c>
      <c r="L11380">
        <v>18</v>
      </c>
      <c r="N11380">
        <v>9</v>
      </c>
      <c r="P11380">
        <v>1</v>
      </c>
      <c r="Q11380">
        <v>1</v>
      </c>
      <c r="S11380">
        <v>0</v>
      </c>
    </row>
    <row r="11381" spans="1:19" x14ac:dyDescent="0.25">
      <c r="A11381" s="20" t="s">
        <v>23839</v>
      </c>
      <c r="B11381" t="s">
        <v>23665</v>
      </c>
      <c r="C11381" t="s">
        <v>901</v>
      </c>
      <c r="D11381" s="20" t="s">
        <v>1001</v>
      </c>
      <c r="E11381" s="26">
        <v>43831</v>
      </c>
      <c r="F11381">
        <v>3.5</v>
      </c>
      <c r="G11381">
        <v>3.5</v>
      </c>
      <c r="I11381">
        <v>20</v>
      </c>
      <c r="J11381">
        <v>18</v>
      </c>
      <c r="L11381">
        <v>18</v>
      </c>
      <c r="N11381">
        <v>19</v>
      </c>
      <c r="P11381">
        <v>1</v>
      </c>
      <c r="Q11381">
        <v>2</v>
      </c>
      <c r="S11381">
        <v>1</v>
      </c>
    </row>
    <row r="11382" spans="1:19" x14ac:dyDescent="0.25">
      <c r="A11382" s="20" t="s">
        <v>23840</v>
      </c>
      <c r="B11382" t="s">
        <v>23666</v>
      </c>
      <c r="C11382" t="s">
        <v>903</v>
      </c>
      <c r="D11382" s="20" t="s">
        <v>1000</v>
      </c>
      <c r="E11382" s="26">
        <v>43831</v>
      </c>
      <c r="F11382">
        <v>6.5</v>
      </c>
      <c r="G11382">
        <v>3</v>
      </c>
      <c r="I11382">
        <v>23</v>
      </c>
      <c r="J11382">
        <v>37</v>
      </c>
      <c r="L11382">
        <v>16</v>
      </c>
      <c r="N11382">
        <v>20</v>
      </c>
      <c r="P11382">
        <v>2</v>
      </c>
      <c r="Q11382">
        <v>2</v>
      </c>
      <c r="S11382">
        <v>3</v>
      </c>
    </row>
    <row r="11383" spans="1:19" x14ac:dyDescent="0.25">
      <c r="A11383" s="20" t="s">
        <v>23841</v>
      </c>
      <c r="B11383" t="s">
        <v>23667</v>
      </c>
      <c r="C11383" t="s">
        <v>903</v>
      </c>
      <c r="D11383" s="20" t="s">
        <v>1001</v>
      </c>
      <c r="E11383" s="26">
        <v>43831</v>
      </c>
      <c r="F11383">
        <v>0</v>
      </c>
      <c r="G11383">
        <v>0</v>
      </c>
      <c r="I11383">
        <v>0</v>
      </c>
      <c r="J11383">
        <v>0</v>
      </c>
      <c r="L11383">
        <v>0</v>
      </c>
      <c r="N11383">
        <v>0</v>
      </c>
      <c r="P11383">
        <v>0</v>
      </c>
      <c r="Q11383">
        <v>0</v>
      </c>
      <c r="S11383">
        <v>0</v>
      </c>
    </row>
    <row r="11384" spans="1:19" x14ac:dyDescent="0.25">
      <c r="A11384" s="20" t="s">
        <v>23842</v>
      </c>
      <c r="B11384" t="s">
        <v>23668</v>
      </c>
      <c r="C11384" t="s">
        <v>198</v>
      </c>
      <c r="D11384" s="20" t="s">
        <v>1002</v>
      </c>
      <c r="E11384" s="26">
        <v>43831</v>
      </c>
      <c r="F11384">
        <v>0</v>
      </c>
      <c r="G11384">
        <v>0</v>
      </c>
      <c r="I11384">
        <v>0</v>
      </c>
      <c r="J11384">
        <v>0</v>
      </c>
      <c r="L11384">
        <v>0</v>
      </c>
      <c r="N11384">
        <v>0</v>
      </c>
      <c r="P11384">
        <v>0</v>
      </c>
      <c r="Q11384">
        <v>0</v>
      </c>
      <c r="S11384">
        <v>0</v>
      </c>
    </row>
    <row r="11385" spans="1:19" x14ac:dyDescent="0.25">
      <c r="A11385" s="20" t="s">
        <v>23843</v>
      </c>
      <c r="B11385" t="s">
        <v>23669</v>
      </c>
      <c r="C11385" t="s">
        <v>962</v>
      </c>
      <c r="D11385" s="20" t="s">
        <v>1002</v>
      </c>
      <c r="E11385" s="26">
        <v>43831</v>
      </c>
      <c r="F11385">
        <v>0</v>
      </c>
      <c r="G11385">
        <v>0</v>
      </c>
      <c r="I11385">
        <v>0</v>
      </c>
      <c r="J11385">
        <v>0</v>
      </c>
      <c r="L11385">
        <v>0</v>
      </c>
      <c r="N11385">
        <v>0</v>
      </c>
      <c r="P11385">
        <v>0</v>
      </c>
      <c r="Q11385">
        <v>0</v>
      </c>
      <c r="S11385">
        <v>0</v>
      </c>
    </row>
    <row r="11386" spans="1:19" x14ac:dyDescent="0.25">
      <c r="A11386" s="20" t="s">
        <v>23844</v>
      </c>
      <c r="B11386" t="s">
        <v>23670</v>
      </c>
      <c r="C11386" t="s">
        <v>199</v>
      </c>
      <c r="D11386" s="20" t="s">
        <v>1002</v>
      </c>
      <c r="E11386" s="26">
        <v>43831</v>
      </c>
      <c r="F11386">
        <v>19.5</v>
      </c>
      <c r="G11386">
        <v>22.5</v>
      </c>
      <c r="I11386">
        <v>107</v>
      </c>
      <c r="J11386">
        <v>183</v>
      </c>
      <c r="L11386">
        <v>211</v>
      </c>
      <c r="N11386">
        <v>103</v>
      </c>
      <c r="P11386">
        <v>2</v>
      </c>
      <c r="Q11386">
        <v>3</v>
      </c>
      <c r="S11386">
        <v>4</v>
      </c>
    </row>
    <row r="11387" spans="1:19" x14ac:dyDescent="0.25">
      <c r="A11387" s="20" t="s">
        <v>23845</v>
      </c>
      <c r="B11387" t="s">
        <v>23671</v>
      </c>
      <c r="C11387" t="s">
        <v>348</v>
      </c>
      <c r="D11387" s="20" t="s">
        <v>1002</v>
      </c>
      <c r="E11387" s="26">
        <v>43831</v>
      </c>
      <c r="F11387">
        <v>0</v>
      </c>
      <c r="G11387">
        <v>0</v>
      </c>
      <c r="I11387">
        <v>0</v>
      </c>
      <c r="J11387">
        <v>0</v>
      </c>
      <c r="L11387">
        <v>0</v>
      </c>
      <c r="N11387">
        <v>0</v>
      </c>
      <c r="P11387">
        <v>0</v>
      </c>
      <c r="Q11387">
        <v>0</v>
      </c>
      <c r="S11387">
        <v>0</v>
      </c>
    </row>
    <row r="11388" spans="1:19" x14ac:dyDescent="0.25">
      <c r="A11388" s="20" t="s">
        <v>23846</v>
      </c>
      <c r="B11388" t="s">
        <v>23672</v>
      </c>
      <c r="C11388" t="s">
        <v>357</v>
      </c>
      <c r="D11388" s="20" t="s">
        <v>1002</v>
      </c>
      <c r="E11388" s="26">
        <v>43831</v>
      </c>
      <c r="F11388">
        <v>0</v>
      </c>
      <c r="G11388">
        <v>0</v>
      </c>
      <c r="I11388">
        <v>0</v>
      </c>
      <c r="J11388">
        <v>0</v>
      </c>
      <c r="L11388">
        <v>0</v>
      </c>
      <c r="N11388">
        <v>0</v>
      </c>
      <c r="P11388">
        <v>0</v>
      </c>
      <c r="Q11388">
        <v>0</v>
      </c>
      <c r="S11388">
        <v>0</v>
      </c>
    </row>
    <row r="11389" spans="1:19" x14ac:dyDescent="0.25">
      <c r="A11389" s="20" t="s">
        <v>23847</v>
      </c>
      <c r="B11389" t="s">
        <v>23673</v>
      </c>
      <c r="C11389" t="s">
        <v>227</v>
      </c>
      <c r="D11389" s="20" t="s">
        <v>1002</v>
      </c>
      <c r="E11389" s="26">
        <v>43831</v>
      </c>
      <c r="F11389">
        <v>0</v>
      </c>
      <c r="G11389">
        <v>0</v>
      </c>
      <c r="I11389">
        <v>0</v>
      </c>
      <c r="J11389">
        <v>0</v>
      </c>
      <c r="L11389">
        <v>0</v>
      </c>
      <c r="N11389">
        <v>0</v>
      </c>
      <c r="P11389">
        <v>0</v>
      </c>
      <c r="Q11389">
        <v>0</v>
      </c>
      <c r="S11389">
        <v>0</v>
      </c>
    </row>
    <row r="11390" spans="1:19" x14ac:dyDescent="0.25">
      <c r="A11390" s="20" t="s">
        <v>23848</v>
      </c>
      <c r="B11390" t="s">
        <v>23674</v>
      </c>
      <c r="C11390" t="s">
        <v>203</v>
      </c>
      <c r="D11390" s="20" t="s">
        <v>1002</v>
      </c>
      <c r="E11390" s="26">
        <v>43831</v>
      </c>
      <c r="F11390">
        <v>0</v>
      </c>
      <c r="G11390">
        <v>0</v>
      </c>
      <c r="I11390">
        <v>0</v>
      </c>
      <c r="J11390">
        <v>0</v>
      </c>
      <c r="L11390">
        <v>0</v>
      </c>
      <c r="N11390">
        <v>0</v>
      </c>
      <c r="P11390">
        <v>0</v>
      </c>
      <c r="Q11390">
        <v>0</v>
      </c>
      <c r="S11390">
        <v>0</v>
      </c>
    </row>
    <row r="11391" spans="1:19" x14ac:dyDescent="0.25">
      <c r="A11391" s="20" t="s">
        <v>23849</v>
      </c>
      <c r="B11391" t="s">
        <v>23675</v>
      </c>
      <c r="C11391" t="s">
        <v>387</v>
      </c>
      <c r="D11391" s="20" t="s">
        <v>1002</v>
      </c>
      <c r="E11391" s="26">
        <v>43831</v>
      </c>
      <c r="F11391">
        <v>0</v>
      </c>
      <c r="G11391">
        <v>0</v>
      </c>
      <c r="I11391">
        <v>0</v>
      </c>
      <c r="J11391">
        <v>0</v>
      </c>
      <c r="L11391">
        <v>0</v>
      </c>
      <c r="N11391">
        <v>0</v>
      </c>
      <c r="P11391">
        <v>0</v>
      </c>
      <c r="Q11391">
        <v>0</v>
      </c>
      <c r="S11391">
        <v>0</v>
      </c>
    </row>
    <row r="11392" spans="1:19" x14ac:dyDescent="0.25">
      <c r="A11392" s="20" t="s">
        <v>23850</v>
      </c>
      <c r="B11392" t="s">
        <v>23676</v>
      </c>
      <c r="C11392" t="s">
        <v>223</v>
      </c>
      <c r="D11392" s="20" t="s">
        <v>1002</v>
      </c>
      <c r="E11392" s="26">
        <v>43831</v>
      </c>
      <c r="F11392">
        <v>0</v>
      </c>
      <c r="G11392">
        <v>0</v>
      </c>
      <c r="I11392">
        <v>0</v>
      </c>
      <c r="J11392">
        <v>0</v>
      </c>
      <c r="L11392">
        <v>0</v>
      </c>
      <c r="N11392">
        <v>0</v>
      </c>
      <c r="P11392">
        <v>0</v>
      </c>
      <c r="Q11392">
        <v>0</v>
      </c>
      <c r="S11392">
        <v>0</v>
      </c>
    </row>
    <row r="11393" spans="1:19" x14ac:dyDescent="0.25">
      <c r="A11393" s="20" t="s">
        <v>23851</v>
      </c>
      <c r="B11393" t="s">
        <v>23677</v>
      </c>
      <c r="C11393" t="s">
        <v>346</v>
      </c>
      <c r="D11393" s="20" t="s">
        <v>1002</v>
      </c>
      <c r="E11393" s="26">
        <v>43831</v>
      </c>
      <c r="F11393">
        <v>0</v>
      </c>
      <c r="G11393">
        <v>0</v>
      </c>
      <c r="I11393">
        <v>0</v>
      </c>
      <c r="J11393">
        <v>0</v>
      </c>
      <c r="L11393">
        <v>0</v>
      </c>
      <c r="N11393">
        <v>0</v>
      </c>
      <c r="P11393">
        <v>0</v>
      </c>
      <c r="Q11393">
        <v>0</v>
      </c>
      <c r="S11393">
        <v>0</v>
      </c>
    </row>
    <row r="11394" spans="1:19" x14ac:dyDescent="0.25">
      <c r="A11394" s="20" t="s">
        <v>23852</v>
      </c>
      <c r="B11394" t="s">
        <v>23678</v>
      </c>
      <c r="C11394" t="s">
        <v>207</v>
      </c>
      <c r="D11394" s="20" t="s">
        <v>1002</v>
      </c>
      <c r="E11394" s="26">
        <v>43831</v>
      </c>
      <c r="F11394">
        <v>4.5</v>
      </c>
      <c r="G11394">
        <v>3</v>
      </c>
      <c r="I11394">
        <v>13</v>
      </c>
      <c r="J11394">
        <v>26</v>
      </c>
      <c r="L11394">
        <v>18</v>
      </c>
      <c r="N11394">
        <v>8</v>
      </c>
      <c r="P11394">
        <v>0</v>
      </c>
      <c r="Q11394">
        <v>0</v>
      </c>
      <c r="S11394">
        <v>6</v>
      </c>
    </row>
    <row r="11395" spans="1:19" x14ac:dyDescent="0.25">
      <c r="A11395" s="20" t="s">
        <v>23853</v>
      </c>
      <c r="B11395" t="s">
        <v>23679</v>
      </c>
      <c r="C11395" t="s">
        <v>212</v>
      </c>
      <c r="D11395" s="20" t="s">
        <v>1002</v>
      </c>
      <c r="E11395" s="26">
        <v>43831</v>
      </c>
      <c r="F11395">
        <v>2.5</v>
      </c>
      <c r="G11395">
        <v>4</v>
      </c>
      <c r="I11395">
        <v>8</v>
      </c>
      <c r="J11395">
        <v>14</v>
      </c>
      <c r="L11395">
        <v>23</v>
      </c>
      <c r="N11395">
        <v>6</v>
      </c>
      <c r="P11395">
        <v>0</v>
      </c>
      <c r="Q11395">
        <v>1</v>
      </c>
      <c r="S11395">
        <v>2</v>
      </c>
    </row>
    <row r="11396" spans="1:19" x14ac:dyDescent="0.25">
      <c r="A11396" s="20" t="s">
        <v>23854</v>
      </c>
      <c r="B11396" t="s">
        <v>23680</v>
      </c>
      <c r="C11396" t="s">
        <v>963</v>
      </c>
      <c r="D11396" s="20" t="s">
        <v>1002</v>
      </c>
      <c r="E11396" s="26">
        <v>43831</v>
      </c>
      <c r="F11396">
        <v>3</v>
      </c>
      <c r="G11396">
        <v>3</v>
      </c>
      <c r="I11396">
        <v>8</v>
      </c>
      <c r="J11396">
        <v>12</v>
      </c>
      <c r="L11396">
        <v>15</v>
      </c>
      <c r="N11396">
        <v>5</v>
      </c>
      <c r="P11396">
        <v>1</v>
      </c>
      <c r="Q11396">
        <v>2</v>
      </c>
      <c r="S11396">
        <v>3</v>
      </c>
    </row>
    <row r="11397" spans="1:19" x14ac:dyDescent="0.25">
      <c r="A11397" s="20" t="s">
        <v>23855</v>
      </c>
      <c r="B11397" t="s">
        <v>23681</v>
      </c>
      <c r="C11397" t="s">
        <v>225</v>
      </c>
      <c r="D11397" s="20" t="s">
        <v>1002</v>
      </c>
      <c r="E11397" s="26">
        <v>43831</v>
      </c>
      <c r="F11397">
        <v>3.5</v>
      </c>
      <c r="G11397">
        <v>6</v>
      </c>
      <c r="I11397">
        <v>3</v>
      </c>
      <c r="J11397">
        <v>30</v>
      </c>
      <c r="L11397">
        <v>55</v>
      </c>
      <c r="N11397">
        <v>1</v>
      </c>
      <c r="P11397">
        <v>0</v>
      </c>
      <c r="Q11397">
        <v>0</v>
      </c>
      <c r="S11397">
        <v>2</v>
      </c>
    </row>
    <row r="11398" spans="1:19" x14ac:dyDescent="0.25">
      <c r="A11398" s="20" t="s">
        <v>23856</v>
      </c>
      <c r="B11398" t="s">
        <v>23682</v>
      </c>
      <c r="C11398" t="s">
        <v>901</v>
      </c>
      <c r="D11398" s="20" t="s">
        <v>1002</v>
      </c>
      <c r="E11398" s="26">
        <v>43831</v>
      </c>
      <c r="F11398">
        <v>7</v>
      </c>
      <c r="G11398">
        <v>6.5</v>
      </c>
      <c r="I11398">
        <v>29</v>
      </c>
      <c r="J11398">
        <v>39</v>
      </c>
      <c r="L11398">
        <v>36</v>
      </c>
      <c r="N11398">
        <v>28</v>
      </c>
      <c r="P11398">
        <v>2</v>
      </c>
      <c r="Q11398">
        <v>3</v>
      </c>
      <c r="S11398">
        <v>1</v>
      </c>
    </row>
    <row r="11399" spans="1:19" x14ac:dyDescent="0.25">
      <c r="A11399" s="20" t="s">
        <v>23857</v>
      </c>
      <c r="B11399" t="s">
        <v>23683</v>
      </c>
      <c r="C11399" t="s">
        <v>232</v>
      </c>
      <c r="D11399" s="20" t="s">
        <v>1002</v>
      </c>
      <c r="E11399" s="26">
        <v>43831</v>
      </c>
      <c r="F11399">
        <v>11</v>
      </c>
      <c r="G11399">
        <v>14.5</v>
      </c>
      <c r="I11399">
        <v>184</v>
      </c>
      <c r="J11399">
        <v>112</v>
      </c>
      <c r="L11399">
        <v>143</v>
      </c>
      <c r="N11399">
        <v>173</v>
      </c>
      <c r="P11399">
        <v>0</v>
      </c>
      <c r="Q11399">
        <v>1</v>
      </c>
      <c r="S11399">
        <v>11</v>
      </c>
    </row>
    <row r="11400" spans="1:19" x14ac:dyDescent="0.25">
      <c r="A11400" s="20" t="s">
        <v>23858</v>
      </c>
      <c r="B11400" t="s">
        <v>23684</v>
      </c>
      <c r="C11400" t="s">
        <v>317</v>
      </c>
      <c r="D11400" s="20" t="s">
        <v>1002</v>
      </c>
      <c r="E11400" s="26">
        <v>43831</v>
      </c>
      <c r="F11400">
        <v>8.5</v>
      </c>
      <c r="G11400">
        <v>7.5</v>
      </c>
      <c r="I11400">
        <v>20</v>
      </c>
      <c r="J11400">
        <v>49</v>
      </c>
      <c r="L11400">
        <v>43</v>
      </c>
      <c r="N11400">
        <v>20</v>
      </c>
      <c r="P11400">
        <v>0</v>
      </c>
      <c r="Q11400">
        <v>0</v>
      </c>
      <c r="S11400">
        <v>0</v>
      </c>
    </row>
    <row r="11401" spans="1:19" x14ac:dyDescent="0.25">
      <c r="A11401" s="20" t="s">
        <v>23859</v>
      </c>
      <c r="B11401" t="s">
        <v>23685</v>
      </c>
      <c r="C11401" t="s">
        <v>214</v>
      </c>
      <c r="D11401" s="20" t="s">
        <v>1002</v>
      </c>
      <c r="E11401" s="26">
        <v>43831</v>
      </c>
      <c r="F11401">
        <v>14</v>
      </c>
      <c r="G11401">
        <v>15.5</v>
      </c>
      <c r="I11401">
        <v>100</v>
      </c>
      <c r="J11401">
        <v>120</v>
      </c>
      <c r="L11401">
        <v>131</v>
      </c>
      <c r="N11401">
        <v>66</v>
      </c>
      <c r="P11401">
        <v>22</v>
      </c>
      <c r="Q11401">
        <v>28</v>
      </c>
      <c r="S11401">
        <v>34</v>
      </c>
    </row>
    <row r="11402" spans="1:19" x14ac:dyDescent="0.25">
      <c r="A11402" s="20" t="s">
        <v>23860</v>
      </c>
      <c r="B11402" t="s">
        <v>23686</v>
      </c>
      <c r="C11402" t="s">
        <v>903</v>
      </c>
      <c r="D11402" s="20" t="s">
        <v>1002</v>
      </c>
      <c r="E11402" s="26">
        <v>43831</v>
      </c>
      <c r="F11402">
        <v>6.5</v>
      </c>
      <c r="G11402">
        <v>3</v>
      </c>
      <c r="I11402">
        <v>23</v>
      </c>
      <c r="J11402">
        <v>37</v>
      </c>
      <c r="L11402">
        <v>16</v>
      </c>
      <c r="N11402">
        <v>20</v>
      </c>
      <c r="P11402">
        <v>2</v>
      </c>
      <c r="Q11402">
        <v>2</v>
      </c>
      <c r="S11402">
        <v>3</v>
      </c>
    </row>
    <row r="11403" spans="1:19" x14ac:dyDescent="0.25">
      <c r="A11403" s="20" t="s">
        <v>23861</v>
      </c>
      <c r="B11403" t="s">
        <v>23687</v>
      </c>
      <c r="C11403" t="s">
        <v>230</v>
      </c>
      <c r="D11403" s="20" t="s">
        <v>1002</v>
      </c>
      <c r="E11403" s="26">
        <v>43831</v>
      </c>
      <c r="F11403">
        <v>0</v>
      </c>
      <c r="G11403">
        <v>0</v>
      </c>
      <c r="I11403">
        <v>0</v>
      </c>
      <c r="J11403">
        <v>0</v>
      </c>
      <c r="L11403">
        <v>0</v>
      </c>
      <c r="N11403">
        <v>0</v>
      </c>
      <c r="P11403">
        <v>0</v>
      </c>
      <c r="Q11403">
        <v>0</v>
      </c>
      <c r="S11403">
        <v>0</v>
      </c>
    </row>
    <row r="11404" spans="1:19" x14ac:dyDescent="0.25">
      <c r="A11404" s="20" t="s">
        <v>23862</v>
      </c>
      <c r="B11404" t="s">
        <v>23688</v>
      </c>
      <c r="C11404" t="s">
        <v>234</v>
      </c>
      <c r="D11404" s="20" t="s">
        <v>1002</v>
      </c>
      <c r="E11404" s="26">
        <v>43831</v>
      </c>
      <c r="F11404">
        <v>0</v>
      </c>
      <c r="G11404">
        <v>0</v>
      </c>
      <c r="I11404">
        <v>0</v>
      </c>
      <c r="J11404">
        <v>0</v>
      </c>
      <c r="L11404">
        <v>0</v>
      </c>
      <c r="N11404">
        <v>0</v>
      </c>
      <c r="P11404">
        <v>0</v>
      </c>
      <c r="Q11404">
        <v>0</v>
      </c>
      <c r="S11404">
        <v>0</v>
      </c>
    </row>
    <row r="11405" spans="1:19" x14ac:dyDescent="0.25">
      <c r="A11405" s="20" t="s">
        <v>23863</v>
      </c>
      <c r="B11405" t="s">
        <v>23689</v>
      </c>
      <c r="C11405" t="s">
        <v>217</v>
      </c>
      <c r="D11405" s="20" t="s">
        <v>1002</v>
      </c>
      <c r="E11405" s="26">
        <v>43831</v>
      </c>
      <c r="F11405">
        <v>0</v>
      </c>
      <c r="G11405">
        <v>0</v>
      </c>
      <c r="I11405">
        <v>0</v>
      </c>
      <c r="J11405">
        <v>0</v>
      </c>
      <c r="L11405">
        <v>0</v>
      </c>
      <c r="N11405">
        <v>0</v>
      </c>
      <c r="P11405">
        <v>0</v>
      </c>
      <c r="Q11405">
        <v>0</v>
      </c>
      <c r="S11405">
        <v>0</v>
      </c>
    </row>
    <row r="11406" spans="1:19" x14ac:dyDescent="0.25">
      <c r="A11406" s="20" t="s">
        <v>23864</v>
      </c>
      <c r="B11406" t="s">
        <v>23690</v>
      </c>
      <c r="C11406" t="s">
        <v>342</v>
      </c>
      <c r="D11406" s="20" t="s">
        <v>1002</v>
      </c>
      <c r="E11406" s="26">
        <v>43831</v>
      </c>
      <c r="F11406">
        <v>2.5</v>
      </c>
      <c r="G11406">
        <v>3</v>
      </c>
      <c r="I11406">
        <v>26</v>
      </c>
      <c r="J11406">
        <v>29</v>
      </c>
      <c r="L11406">
        <v>36</v>
      </c>
      <c r="N11406">
        <v>26</v>
      </c>
      <c r="P11406">
        <v>1</v>
      </c>
      <c r="Q11406">
        <v>3</v>
      </c>
      <c r="S11406">
        <v>0</v>
      </c>
    </row>
    <row r="11407" spans="1:19" x14ac:dyDescent="0.25">
      <c r="A11407" s="20" t="s">
        <v>23865</v>
      </c>
      <c r="B11407" t="s">
        <v>23691</v>
      </c>
      <c r="C11407" t="s">
        <v>220</v>
      </c>
      <c r="D11407" s="20" t="s">
        <v>1002</v>
      </c>
      <c r="E11407" s="26">
        <v>43831</v>
      </c>
      <c r="F11407">
        <v>0</v>
      </c>
      <c r="G11407">
        <v>0</v>
      </c>
      <c r="I11407">
        <v>0</v>
      </c>
      <c r="J11407">
        <v>0</v>
      </c>
      <c r="L11407">
        <v>0</v>
      </c>
      <c r="N11407">
        <v>0</v>
      </c>
      <c r="P11407">
        <v>0</v>
      </c>
      <c r="Q11407">
        <v>0</v>
      </c>
      <c r="S11407">
        <v>0</v>
      </c>
    </row>
    <row r="11408" spans="1:19" x14ac:dyDescent="0.25">
      <c r="A11408" s="20" t="s">
        <v>23866</v>
      </c>
      <c r="B11408" t="s">
        <v>23692</v>
      </c>
      <c r="C11408" t="s">
        <v>242</v>
      </c>
      <c r="D11408" s="20" t="s">
        <v>1000</v>
      </c>
      <c r="E11408" s="26">
        <v>43831</v>
      </c>
      <c r="F11408">
        <v>0</v>
      </c>
      <c r="G11408">
        <v>0</v>
      </c>
      <c r="I11408">
        <v>0</v>
      </c>
      <c r="J11408">
        <v>0</v>
      </c>
      <c r="L11408">
        <v>0</v>
      </c>
      <c r="N11408">
        <v>0</v>
      </c>
      <c r="P11408">
        <v>0</v>
      </c>
      <c r="Q11408">
        <v>0</v>
      </c>
      <c r="S11408">
        <v>0</v>
      </c>
    </row>
    <row r="11409" spans="1:19" x14ac:dyDescent="0.25">
      <c r="A11409" s="20" t="s">
        <v>23867</v>
      </c>
      <c r="B11409" t="s">
        <v>23693</v>
      </c>
      <c r="C11409" t="s">
        <v>242</v>
      </c>
      <c r="D11409" s="20" t="s">
        <v>1002</v>
      </c>
      <c r="E11409" s="26">
        <v>43831</v>
      </c>
      <c r="F11409">
        <v>0</v>
      </c>
      <c r="G11409">
        <v>0</v>
      </c>
      <c r="I11409">
        <v>0</v>
      </c>
      <c r="J11409">
        <v>0</v>
      </c>
      <c r="L11409">
        <v>0</v>
      </c>
      <c r="N11409">
        <v>0</v>
      </c>
      <c r="P11409">
        <v>0</v>
      </c>
      <c r="Q11409">
        <v>0</v>
      </c>
      <c r="S11409">
        <v>0</v>
      </c>
    </row>
    <row r="11410" spans="1:19" x14ac:dyDescent="0.25">
      <c r="A11410" s="20" t="s">
        <v>23868</v>
      </c>
      <c r="B11410" t="s">
        <v>23694</v>
      </c>
      <c r="C11410" t="s">
        <v>2724</v>
      </c>
      <c r="D11410" s="20" t="s">
        <v>1000</v>
      </c>
      <c r="E11410" s="26">
        <v>43831</v>
      </c>
      <c r="F11410">
        <v>3.5</v>
      </c>
      <c r="G11410">
        <v>1.5</v>
      </c>
      <c r="I11410">
        <v>13</v>
      </c>
      <c r="J11410">
        <v>20</v>
      </c>
      <c r="L11410">
        <v>8</v>
      </c>
      <c r="N11410">
        <v>13</v>
      </c>
      <c r="P11410">
        <v>2</v>
      </c>
      <c r="Q11410">
        <v>2</v>
      </c>
      <c r="S11410">
        <v>0</v>
      </c>
    </row>
    <row r="11411" spans="1:19" x14ac:dyDescent="0.25">
      <c r="A11411" s="20" t="s">
        <v>23869</v>
      </c>
      <c r="B11411" t="s">
        <v>23695</v>
      </c>
      <c r="C11411" t="s">
        <v>2724</v>
      </c>
      <c r="D11411" s="20" t="s">
        <v>1001</v>
      </c>
      <c r="E11411" s="26">
        <v>43831</v>
      </c>
      <c r="F11411">
        <v>3.5</v>
      </c>
      <c r="G11411">
        <v>3.5</v>
      </c>
      <c r="I11411">
        <v>16</v>
      </c>
      <c r="J11411">
        <v>19</v>
      </c>
      <c r="L11411">
        <v>18</v>
      </c>
      <c r="N11411">
        <v>15</v>
      </c>
      <c r="P11411">
        <v>0</v>
      </c>
      <c r="Q11411">
        <v>0</v>
      </c>
      <c r="S11411">
        <v>1</v>
      </c>
    </row>
    <row r="11412" spans="1:19" x14ac:dyDescent="0.25">
      <c r="A11412" s="20" t="s">
        <v>23870</v>
      </c>
      <c r="B11412" t="s">
        <v>23696</v>
      </c>
      <c r="C11412" t="s">
        <v>2724</v>
      </c>
      <c r="D11412" s="20" t="s">
        <v>1002</v>
      </c>
      <c r="E11412" s="26">
        <v>43831</v>
      </c>
      <c r="F11412">
        <v>7</v>
      </c>
      <c r="G11412">
        <v>5</v>
      </c>
      <c r="I11412">
        <v>29</v>
      </c>
      <c r="J11412">
        <v>39</v>
      </c>
      <c r="L11412">
        <v>26</v>
      </c>
      <c r="N11412">
        <v>28</v>
      </c>
      <c r="P11412">
        <v>2</v>
      </c>
      <c r="Q11412">
        <v>2</v>
      </c>
      <c r="S11412">
        <v>1</v>
      </c>
    </row>
    <row r="11413" spans="1:19" x14ac:dyDescent="0.25">
      <c r="A11413" s="20" t="s">
        <v>23871</v>
      </c>
      <c r="B11413" t="s">
        <v>23697</v>
      </c>
      <c r="C11413" t="s">
        <v>237</v>
      </c>
      <c r="D11413" s="20" t="s">
        <v>1000</v>
      </c>
      <c r="E11413" s="26">
        <v>43831</v>
      </c>
      <c r="F11413">
        <v>5</v>
      </c>
      <c r="G11413">
        <v>6</v>
      </c>
      <c r="I11413">
        <v>37</v>
      </c>
      <c r="J11413">
        <v>30</v>
      </c>
      <c r="L11413">
        <v>36</v>
      </c>
      <c r="N11413">
        <v>20</v>
      </c>
      <c r="P11413">
        <v>9</v>
      </c>
      <c r="Q11413">
        <v>11</v>
      </c>
      <c r="S11413">
        <v>17</v>
      </c>
    </row>
    <row r="11414" spans="1:19" x14ac:dyDescent="0.25">
      <c r="A11414" s="20" t="s">
        <v>23872</v>
      </c>
      <c r="B11414" t="s">
        <v>23698</v>
      </c>
      <c r="C11414" t="s">
        <v>237</v>
      </c>
      <c r="D11414" s="20" t="s">
        <v>1002</v>
      </c>
      <c r="E11414" s="26">
        <v>43831</v>
      </c>
      <c r="F11414">
        <v>5</v>
      </c>
      <c r="G11414">
        <v>6</v>
      </c>
      <c r="I11414">
        <v>37</v>
      </c>
      <c r="J11414">
        <v>30</v>
      </c>
      <c r="L11414">
        <v>36</v>
      </c>
      <c r="N11414">
        <v>20</v>
      </c>
      <c r="P11414">
        <v>9</v>
      </c>
      <c r="Q11414">
        <v>11</v>
      </c>
      <c r="S11414">
        <v>17</v>
      </c>
    </row>
    <row r="11415" spans="1:19" x14ac:dyDescent="0.25">
      <c r="A11415" s="20" t="s">
        <v>23873</v>
      </c>
      <c r="B11415" t="s">
        <v>23699</v>
      </c>
      <c r="C11415" t="s">
        <v>238</v>
      </c>
      <c r="D11415" s="20" t="s">
        <v>1000</v>
      </c>
      <c r="E11415" s="26">
        <v>43831</v>
      </c>
      <c r="F11415">
        <v>5</v>
      </c>
      <c r="G11415">
        <v>6</v>
      </c>
      <c r="I11415">
        <v>17</v>
      </c>
      <c r="J11415">
        <v>22</v>
      </c>
      <c r="L11415">
        <v>30</v>
      </c>
      <c r="N11415">
        <v>14</v>
      </c>
      <c r="P11415">
        <v>1</v>
      </c>
      <c r="Q11415">
        <v>2</v>
      </c>
      <c r="S11415">
        <v>3</v>
      </c>
    </row>
    <row r="11416" spans="1:19" x14ac:dyDescent="0.25">
      <c r="A11416" s="20" t="s">
        <v>23874</v>
      </c>
      <c r="B11416" t="s">
        <v>23700</v>
      </c>
      <c r="C11416" t="s">
        <v>238</v>
      </c>
      <c r="D11416" s="20" t="s">
        <v>1002</v>
      </c>
      <c r="E11416" s="26">
        <v>43831</v>
      </c>
      <c r="F11416">
        <v>5</v>
      </c>
      <c r="G11416">
        <v>6</v>
      </c>
      <c r="I11416">
        <v>17</v>
      </c>
      <c r="J11416">
        <v>22</v>
      </c>
      <c r="L11416">
        <v>30</v>
      </c>
      <c r="N11416">
        <v>14</v>
      </c>
      <c r="P11416">
        <v>1</v>
      </c>
      <c r="Q11416">
        <v>2</v>
      </c>
      <c r="S11416">
        <v>3</v>
      </c>
    </row>
    <row r="11417" spans="1:19" x14ac:dyDescent="0.25">
      <c r="A11417" s="20" t="s">
        <v>23875</v>
      </c>
      <c r="B11417" t="s">
        <v>23701</v>
      </c>
      <c r="C11417" t="s">
        <v>239</v>
      </c>
      <c r="D11417" s="20" t="s">
        <v>1000</v>
      </c>
      <c r="E11417" s="26">
        <v>43831</v>
      </c>
      <c r="F11417">
        <v>0</v>
      </c>
      <c r="G11417">
        <v>0</v>
      </c>
      <c r="I11417">
        <v>0</v>
      </c>
      <c r="J11417">
        <v>0</v>
      </c>
      <c r="L11417">
        <v>0</v>
      </c>
      <c r="N11417">
        <v>0</v>
      </c>
      <c r="P11417">
        <v>0</v>
      </c>
      <c r="Q11417">
        <v>0</v>
      </c>
      <c r="S11417">
        <v>0</v>
      </c>
    </row>
    <row r="11418" spans="1:19" x14ac:dyDescent="0.25">
      <c r="A11418" s="20" t="s">
        <v>23876</v>
      </c>
      <c r="B11418" t="s">
        <v>23702</v>
      </c>
      <c r="C11418" t="s">
        <v>239</v>
      </c>
      <c r="D11418" s="20" t="s">
        <v>1002</v>
      </c>
      <c r="E11418" s="26">
        <v>43831</v>
      </c>
      <c r="F11418">
        <v>0</v>
      </c>
      <c r="G11418">
        <v>0</v>
      </c>
      <c r="I11418">
        <v>0</v>
      </c>
      <c r="J11418">
        <v>0</v>
      </c>
      <c r="L11418">
        <v>0</v>
      </c>
      <c r="N11418">
        <v>0</v>
      </c>
      <c r="P11418">
        <v>0</v>
      </c>
      <c r="Q11418">
        <v>0</v>
      </c>
      <c r="S11418">
        <v>0</v>
      </c>
    </row>
    <row r="11419" spans="1:19" x14ac:dyDescent="0.25">
      <c r="A11419" s="20" t="s">
        <v>23877</v>
      </c>
      <c r="B11419" t="s">
        <v>23703</v>
      </c>
      <c r="C11419" t="s">
        <v>1988</v>
      </c>
      <c r="D11419" s="20" t="s">
        <v>1000</v>
      </c>
      <c r="E11419" s="26">
        <v>43831</v>
      </c>
      <c r="F11419">
        <v>6.5</v>
      </c>
      <c r="G11419">
        <v>4.5</v>
      </c>
      <c r="I11419">
        <v>19</v>
      </c>
      <c r="J11419">
        <v>38</v>
      </c>
      <c r="L11419">
        <v>26</v>
      </c>
      <c r="N11419">
        <v>16</v>
      </c>
      <c r="P11419">
        <v>1</v>
      </c>
      <c r="Q11419">
        <v>1</v>
      </c>
      <c r="S11419">
        <v>3</v>
      </c>
    </row>
    <row r="11420" spans="1:19" x14ac:dyDescent="0.25">
      <c r="A11420" s="20" t="s">
        <v>23878</v>
      </c>
      <c r="B11420" t="s">
        <v>23704</v>
      </c>
      <c r="C11420" t="s">
        <v>1988</v>
      </c>
      <c r="D11420" s="20" t="s">
        <v>1001</v>
      </c>
      <c r="E11420" s="26">
        <v>43831</v>
      </c>
      <c r="F11420">
        <v>3.5</v>
      </c>
      <c r="G11420">
        <v>3.5</v>
      </c>
      <c r="I11420">
        <v>12</v>
      </c>
      <c r="J11420">
        <v>18</v>
      </c>
      <c r="L11420">
        <v>19</v>
      </c>
      <c r="N11420">
        <v>11</v>
      </c>
      <c r="P11420">
        <v>2</v>
      </c>
      <c r="Q11420">
        <v>3</v>
      </c>
      <c r="S11420">
        <v>1</v>
      </c>
    </row>
    <row r="11421" spans="1:19" x14ac:dyDescent="0.25">
      <c r="A11421" s="20" t="s">
        <v>23879</v>
      </c>
      <c r="B11421" t="s">
        <v>23705</v>
      </c>
      <c r="C11421" t="s">
        <v>1988</v>
      </c>
      <c r="D11421" s="20" t="s">
        <v>1002</v>
      </c>
      <c r="E11421" s="26">
        <v>43831</v>
      </c>
      <c r="F11421">
        <v>10</v>
      </c>
      <c r="G11421">
        <v>8</v>
      </c>
      <c r="I11421">
        <v>31</v>
      </c>
      <c r="J11421">
        <v>56</v>
      </c>
      <c r="L11421">
        <v>45</v>
      </c>
      <c r="N11421">
        <v>27</v>
      </c>
      <c r="P11421">
        <v>3</v>
      </c>
      <c r="Q11421">
        <v>4</v>
      </c>
      <c r="S11421">
        <v>4</v>
      </c>
    </row>
    <row r="11422" spans="1:19" x14ac:dyDescent="0.25">
      <c r="A11422" s="20" t="s">
        <v>23880</v>
      </c>
      <c r="B11422" t="s">
        <v>23706</v>
      </c>
      <c r="C11422" t="s">
        <v>966</v>
      </c>
      <c r="D11422" s="20" t="s">
        <v>1000</v>
      </c>
      <c r="E11422" s="26">
        <v>43831</v>
      </c>
      <c r="F11422">
        <v>0</v>
      </c>
      <c r="G11422">
        <v>0</v>
      </c>
      <c r="I11422">
        <v>0</v>
      </c>
      <c r="J11422">
        <v>0</v>
      </c>
      <c r="L11422">
        <v>0</v>
      </c>
      <c r="N11422">
        <v>0</v>
      </c>
      <c r="P11422">
        <v>0</v>
      </c>
      <c r="Q11422">
        <v>0</v>
      </c>
      <c r="S11422">
        <v>0</v>
      </c>
    </row>
    <row r="11423" spans="1:19" x14ac:dyDescent="0.25">
      <c r="A11423" s="20" t="s">
        <v>23881</v>
      </c>
      <c r="B11423" t="s">
        <v>23707</v>
      </c>
      <c r="C11423" t="s">
        <v>966</v>
      </c>
      <c r="D11423" s="20" t="s">
        <v>1002</v>
      </c>
      <c r="E11423" s="26">
        <v>43831</v>
      </c>
      <c r="F11423">
        <v>0</v>
      </c>
      <c r="G11423">
        <v>0</v>
      </c>
      <c r="I11423">
        <v>0</v>
      </c>
      <c r="J11423">
        <v>0</v>
      </c>
      <c r="L11423">
        <v>0</v>
      </c>
      <c r="N11423">
        <v>0</v>
      </c>
      <c r="P11423">
        <v>0</v>
      </c>
      <c r="Q11423">
        <v>0</v>
      </c>
      <c r="S11423">
        <v>0</v>
      </c>
    </row>
    <row r="11424" spans="1:19" x14ac:dyDescent="0.25">
      <c r="A11424" s="20" t="s">
        <v>23882</v>
      </c>
      <c r="B11424" t="s">
        <v>23708</v>
      </c>
      <c r="C11424" t="s">
        <v>240</v>
      </c>
      <c r="D11424" s="20" t="s">
        <v>1000</v>
      </c>
      <c r="E11424" s="26">
        <v>43831</v>
      </c>
      <c r="F11424">
        <v>15.5</v>
      </c>
      <c r="G11424">
        <v>17.5</v>
      </c>
      <c r="I11424">
        <v>34</v>
      </c>
      <c r="J11424">
        <v>87</v>
      </c>
      <c r="L11424">
        <v>100</v>
      </c>
      <c r="N11424">
        <v>25</v>
      </c>
      <c r="P11424">
        <v>0</v>
      </c>
      <c r="Q11424">
        <v>1</v>
      </c>
      <c r="S11424">
        <v>9</v>
      </c>
    </row>
    <row r="11425" spans="1:19" x14ac:dyDescent="0.25">
      <c r="A11425" s="20" t="s">
        <v>23883</v>
      </c>
      <c r="B11425" t="s">
        <v>23709</v>
      </c>
      <c r="C11425" t="s">
        <v>240</v>
      </c>
      <c r="D11425" s="20" t="s">
        <v>1002</v>
      </c>
      <c r="E11425" s="26">
        <v>43831</v>
      </c>
      <c r="F11425">
        <v>15.5</v>
      </c>
      <c r="G11425">
        <v>17.5</v>
      </c>
      <c r="I11425">
        <v>34</v>
      </c>
      <c r="J11425">
        <v>87</v>
      </c>
      <c r="L11425">
        <v>100</v>
      </c>
      <c r="N11425">
        <v>25</v>
      </c>
      <c r="P11425">
        <v>0</v>
      </c>
      <c r="Q11425">
        <v>1</v>
      </c>
      <c r="S11425">
        <v>9</v>
      </c>
    </row>
    <row r="11426" spans="1:19" x14ac:dyDescent="0.25">
      <c r="A11426" s="20" t="s">
        <v>23884</v>
      </c>
      <c r="B11426" t="s">
        <v>23710</v>
      </c>
      <c r="C11426" t="s">
        <v>241</v>
      </c>
      <c r="D11426" s="20" t="s">
        <v>1000</v>
      </c>
      <c r="E11426" s="26">
        <v>43831</v>
      </c>
      <c r="F11426">
        <v>36.5</v>
      </c>
      <c r="G11426">
        <v>43.5</v>
      </c>
      <c r="I11426">
        <v>359</v>
      </c>
      <c r="J11426">
        <v>397</v>
      </c>
      <c r="L11426">
        <v>475</v>
      </c>
      <c r="N11426">
        <v>329</v>
      </c>
      <c r="P11426">
        <v>15</v>
      </c>
      <c r="Q11426">
        <v>23</v>
      </c>
      <c r="S11426">
        <v>30</v>
      </c>
    </row>
    <row r="11427" spans="1:19" x14ac:dyDescent="0.25">
      <c r="A11427" s="20" t="s">
        <v>23885</v>
      </c>
      <c r="B11427" t="s">
        <v>23711</v>
      </c>
      <c r="C11427" t="s">
        <v>241</v>
      </c>
      <c r="D11427" s="20" t="s">
        <v>1002</v>
      </c>
      <c r="E11427" s="26">
        <v>43831</v>
      </c>
      <c r="F11427">
        <v>36.5</v>
      </c>
      <c r="G11427">
        <v>43.5</v>
      </c>
      <c r="I11427">
        <v>359</v>
      </c>
      <c r="J11427">
        <v>397</v>
      </c>
      <c r="L11427">
        <v>475</v>
      </c>
      <c r="N11427">
        <v>329</v>
      </c>
      <c r="P11427">
        <v>15</v>
      </c>
      <c r="Q11427">
        <v>23</v>
      </c>
      <c r="S11427">
        <v>30</v>
      </c>
    </row>
    <row r="11428" spans="1:19" x14ac:dyDescent="0.25">
      <c r="A11428" s="20" t="s">
        <v>23886</v>
      </c>
      <c r="B11428" t="s">
        <v>23712</v>
      </c>
      <c r="C11428" t="s">
        <v>318</v>
      </c>
      <c r="D11428" s="20" t="s">
        <v>1000</v>
      </c>
      <c r="E11428" s="26">
        <v>43831</v>
      </c>
      <c r="F11428">
        <v>3.5</v>
      </c>
      <c r="G11428">
        <v>2.5</v>
      </c>
      <c r="I11428">
        <v>14</v>
      </c>
      <c r="J11428">
        <v>20</v>
      </c>
      <c r="L11428">
        <v>15</v>
      </c>
      <c r="N11428">
        <v>13</v>
      </c>
      <c r="P11428">
        <v>0</v>
      </c>
      <c r="Q11428">
        <v>0</v>
      </c>
      <c r="S11428">
        <v>2</v>
      </c>
    </row>
    <row r="11429" spans="1:19" x14ac:dyDescent="0.25">
      <c r="A11429" s="20" t="s">
        <v>23887</v>
      </c>
      <c r="B11429" t="s">
        <v>23713</v>
      </c>
      <c r="C11429" t="s">
        <v>318</v>
      </c>
      <c r="D11429" s="20" t="s">
        <v>1002</v>
      </c>
      <c r="E11429" s="26">
        <v>43831</v>
      </c>
      <c r="F11429">
        <v>3.5</v>
      </c>
      <c r="G11429">
        <v>2.5</v>
      </c>
      <c r="I11429">
        <v>14</v>
      </c>
      <c r="J11429">
        <v>20</v>
      </c>
      <c r="L11429">
        <v>15</v>
      </c>
      <c r="N11429">
        <v>13</v>
      </c>
      <c r="P11429">
        <v>0</v>
      </c>
      <c r="Q11429">
        <v>0</v>
      </c>
      <c r="S11429">
        <v>2</v>
      </c>
    </row>
    <row r="11430" spans="1:19" x14ac:dyDescent="0.25">
      <c r="A11430" s="20" t="s">
        <v>23888</v>
      </c>
      <c r="B11430" t="s">
        <v>23714</v>
      </c>
      <c r="C11430" t="s">
        <v>896</v>
      </c>
      <c r="D11430" s="20" t="s">
        <v>1000</v>
      </c>
      <c r="E11430" s="26">
        <v>43831</v>
      </c>
      <c r="F11430">
        <v>75.5</v>
      </c>
      <c r="G11430">
        <v>81.5</v>
      </c>
      <c r="I11430">
        <v>493</v>
      </c>
      <c r="J11430">
        <v>614</v>
      </c>
      <c r="L11430">
        <v>690</v>
      </c>
      <c r="N11430">
        <v>430</v>
      </c>
      <c r="O11430" t="s">
        <v>904</v>
      </c>
      <c r="P11430">
        <v>28</v>
      </c>
      <c r="Q11430">
        <v>40</v>
      </c>
      <c r="S11430">
        <v>64</v>
      </c>
    </row>
    <row r="11431" spans="1:19" x14ac:dyDescent="0.25">
      <c r="A11431" s="20" t="s">
        <v>23889</v>
      </c>
      <c r="B11431" t="s">
        <v>23715</v>
      </c>
      <c r="C11431" t="s">
        <v>899</v>
      </c>
      <c r="D11431" s="20" t="s">
        <v>1001</v>
      </c>
      <c r="E11431" s="26">
        <v>43831</v>
      </c>
      <c r="F11431">
        <v>7</v>
      </c>
      <c r="G11431">
        <v>7</v>
      </c>
      <c r="I11431">
        <v>28</v>
      </c>
      <c r="J11431">
        <v>37</v>
      </c>
      <c r="L11431">
        <v>37</v>
      </c>
      <c r="N11431">
        <v>26</v>
      </c>
      <c r="O11431" t="s">
        <v>904</v>
      </c>
      <c r="P11431">
        <v>2</v>
      </c>
      <c r="Q11431">
        <v>3</v>
      </c>
      <c r="S11431">
        <v>2</v>
      </c>
    </row>
    <row r="11432" spans="1:19" x14ac:dyDescent="0.25">
      <c r="A11432" s="20" t="s">
        <v>23890</v>
      </c>
      <c r="B11432" t="s">
        <v>23716</v>
      </c>
      <c r="C11432" t="s">
        <v>1237</v>
      </c>
      <c r="D11432" s="20" t="s">
        <v>1000</v>
      </c>
      <c r="E11432" s="26">
        <v>43831</v>
      </c>
      <c r="F11432">
        <v>25.5</v>
      </c>
      <c r="G11432">
        <v>23.5</v>
      </c>
      <c r="I11432">
        <v>66</v>
      </c>
      <c r="J11432">
        <v>145</v>
      </c>
      <c r="L11432">
        <v>134</v>
      </c>
      <c r="N11432">
        <v>54</v>
      </c>
      <c r="P11432">
        <v>3</v>
      </c>
      <c r="Q11432">
        <v>4</v>
      </c>
      <c r="S11432">
        <v>12</v>
      </c>
    </row>
    <row r="11433" spans="1:19" x14ac:dyDescent="0.25">
      <c r="A11433" s="20" t="s">
        <v>23891</v>
      </c>
      <c r="B11433" t="s">
        <v>23717</v>
      </c>
      <c r="C11433" t="s">
        <v>1237</v>
      </c>
      <c r="D11433" s="20" t="s">
        <v>1001</v>
      </c>
      <c r="E11433" s="26">
        <v>43831</v>
      </c>
      <c r="F11433">
        <v>7</v>
      </c>
      <c r="G11433">
        <v>7</v>
      </c>
      <c r="I11433">
        <v>28</v>
      </c>
      <c r="J11433">
        <v>37</v>
      </c>
      <c r="L11433">
        <v>37</v>
      </c>
      <c r="N11433">
        <v>26</v>
      </c>
      <c r="P11433">
        <v>2</v>
      </c>
      <c r="Q11433">
        <v>3</v>
      </c>
      <c r="S11433">
        <v>2</v>
      </c>
    </row>
    <row r="11434" spans="1:19" x14ac:dyDescent="0.25">
      <c r="A11434" s="20" t="s">
        <v>23892</v>
      </c>
      <c r="B11434" t="s">
        <v>23718</v>
      </c>
      <c r="C11434" t="s">
        <v>1237</v>
      </c>
      <c r="D11434" s="20" t="s">
        <v>1002</v>
      </c>
      <c r="E11434" s="26">
        <v>43831</v>
      </c>
      <c r="F11434">
        <v>32.5</v>
      </c>
      <c r="G11434">
        <v>30.5</v>
      </c>
      <c r="I11434">
        <v>94</v>
      </c>
      <c r="J11434">
        <v>182</v>
      </c>
      <c r="L11434">
        <v>171</v>
      </c>
      <c r="N11434">
        <v>80</v>
      </c>
      <c r="P11434">
        <v>5</v>
      </c>
      <c r="Q11434">
        <v>7</v>
      </c>
      <c r="S11434">
        <v>14</v>
      </c>
    </row>
    <row r="11435" spans="1:19" x14ac:dyDescent="0.25">
      <c r="A11435" s="20" t="s">
        <v>23893</v>
      </c>
      <c r="B11435" t="s">
        <v>23719</v>
      </c>
      <c r="C11435" t="s">
        <v>235</v>
      </c>
      <c r="D11435" s="20" t="s">
        <v>1002</v>
      </c>
      <c r="E11435" s="26">
        <v>43831</v>
      </c>
      <c r="F11435">
        <v>82.5</v>
      </c>
      <c r="G11435">
        <v>88.5</v>
      </c>
      <c r="I11435">
        <v>521</v>
      </c>
      <c r="J11435">
        <v>651</v>
      </c>
      <c r="L11435">
        <v>727</v>
      </c>
      <c r="N11435">
        <v>456</v>
      </c>
      <c r="P11435">
        <v>30</v>
      </c>
      <c r="Q11435">
        <v>43</v>
      </c>
      <c r="S11435">
        <v>66</v>
      </c>
    </row>
    <row r="11436" spans="1:19" x14ac:dyDescent="0.25">
      <c r="A11436" s="20" t="s">
        <v>24070</v>
      </c>
      <c r="B11436" t="s">
        <v>23896</v>
      </c>
      <c r="C11436" t="s">
        <v>228</v>
      </c>
      <c r="D11436" s="20" t="s">
        <v>1000</v>
      </c>
      <c r="E11436" s="26">
        <v>43862</v>
      </c>
      <c r="F11436">
        <v>0</v>
      </c>
      <c r="G11436">
        <v>0</v>
      </c>
      <c r="I11436">
        <v>0</v>
      </c>
      <c r="J11436">
        <v>0</v>
      </c>
      <c r="L11436">
        <v>0</v>
      </c>
      <c r="N11436">
        <v>0</v>
      </c>
      <c r="P11436">
        <v>0</v>
      </c>
      <c r="Q11436">
        <v>0</v>
      </c>
      <c r="S11436">
        <v>0</v>
      </c>
    </row>
    <row r="11437" spans="1:19" x14ac:dyDescent="0.25">
      <c r="A11437" s="20" t="s">
        <v>24071</v>
      </c>
      <c r="B11437" t="s">
        <v>23897</v>
      </c>
      <c r="C11437" t="s">
        <v>211</v>
      </c>
      <c r="D11437" s="20" t="s">
        <v>1000</v>
      </c>
      <c r="E11437" s="26">
        <v>43862</v>
      </c>
      <c r="F11437">
        <v>0</v>
      </c>
      <c r="G11437">
        <v>0</v>
      </c>
      <c r="I11437">
        <v>0</v>
      </c>
      <c r="J11437">
        <v>0</v>
      </c>
      <c r="L11437">
        <v>0</v>
      </c>
      <c r="N11437">
        <v>0</v>
      </c>
      <c r="P11437">
        <v>0</v>
      </c>
      <c r="Q11437">
        <v>0</v>
      </c>
      <c r="S11437">
        <v>0</v>
      </c>
    </row>
    <row r="11438" spans="1:19" x14ac:dyDescent="0.25">
      <c r="A11438" s="20" t="s">
        <v>24072</v>
      </c>
      <c r="B11438" t="s">
        <v>23898</v>
      </c>
      <c r="C11438" t="s">
        <v>213</v>
      </c>
      <c r="D11438" s="20" t="s">
        <v>1000</v>
      </c>
      <c r="E11438" s="26">
        <v>43862</v>
      </c>
      <c r="F11438">
        <v>0</v>
      </c>
      <c r="G11438">
        <v>0</v>
      </c>
      <c r="I11438">
        <v>0</v>
      </c>
      <c r="J11438">
        <v>0</v>
      </c>
      <c r="L11438">
        <v>0</v>
      </c>
      <c r="N11438">
        <v>0</v>
      </c>
      <c r="P11438">
        <v>0</v>
      </c>
      <c r="Q11438">
        <v>0</v>
      </c>
      <c r="S11438">
        <v>0</v>
      </c>
    </row>
    <row r="11439" spans="1:19" x14ac:dyDescent="0.25">
      <c r="A11439" s="20" t="s">
        <v>24073</v>
      </c>
      <c r="B11439" t="s">
        <v>23899</v>
      </c>
      <c r="C11439" t="s">
        <v>229</v>
      </c>
      <c r="D11439" s="20" t="s">
        <v>1000</v>
      </c>
      <c r="E11439" s="26">
        <v>43862</v>
      </c>
      <c r="F11439">
        <v>0</v>
      </c>
      <c r="G11439">
        <v>0</v>
      </c>
      <c r="I11439">
        <v>0</v>
      </c>
      <c r="J11439">
        <v>0</v>
      </c>
      <c r="L11439">
        <v>0</v>
      </c>
      <c r="N11439">
        <v>0</v>
      </c>
      <c r="P11439">
        <v>0</v>
      </c>
      <c r="Q11439">
        <v>0</v>
      </c>
      <c r="S11439">
        <v>0</v>
      </c>
    </row>
    <row r="11440" spans="1:19" x14ac:dyDescent="0.25">
      <c r="A11440" s="20" t="s">
        <v>24074</v>
      </c>
      <c r="B11440" t="s">
        <v>23900</v>
      </c>
      <c r="C11440" t="s">
        <v>1051</v>
      </c>
      <c r="D11440" s="20" t="s">
        <v>1000</v>
      </c>
      <c r="E11440" s="26">
        <v>43862</v>
      </c>
      <c r="F11440">
        <v>0</v>
      </c>
      <c r="G11440">
        <v>0</v>
      </c>
      <c r="I11440">
        <v>0</v>
      </c>
      <c r="J11440">
        <v>0</v>
      </c>
      <c r="L11440">
        <v>0</v>
      </c>
      <c r="N11440">
        <v>0</v>
      </c>
      <c r="P11440">
        <v>0</v>
      </c>
      <c r="Q11440">
        <v>0</v>
      </c>
      <c r="S11440">
        <v>0</v>
      </c>
    </row>
    <row r="11441" spans="1:19" x14ac:dyDescent="0.25">
      <c r="A11441" s="20" t="s">
        <v>24075</v>
      </c>
      <c r="B11441" t="s">
        <v>23901</v>
      </c>
      <c r="C11441" t="s">
        <v>1048</v>
      </c>
      <c r="D11441" s="20" t="s">
        <v>1000</v>
      </c>
      <c r="E11441" s="26">
        <v>43862</v>
      </c>
      <c r="F11441">
        <v>0</v>
      </c>
      <c r="G11441">
        <v>0</v>
      </c>
      <c r="I11441">
        <v>0</v>
      </c>
      <c r="J11441">
        <v>0</v>
      </c>
      <c r="L11441">
        <v>0</v>
      </c>
      <c r="N11441">
        <v>0</v>
      </c>
      <c r="P11441">
        <v>0</v>
      </c>
      <c r="Q11441">
        <v>0</v>
      </c>
      <c r="S11441">
        <v>0</v>
      </c>
    </row>
    <row r="11442" spans="1:19" x14ac:dyDescent="0.25">
      <c r="A11442" s="20" t="s">
        <v>24076</v>
      </c>
      <c r="B11442" t="s">
        <v>23902</v>
      </c>
      <c r="C11442" t="s">
        <v>1047</v>
      </c>
      <c r="D11442" s="20" t="s">
        <v>1000</v>
      </c>
      <c r="E11442" s="26">
        <v>43862</v>
      </c>
      <c r="F11442">
        <v>3.5</v>
      </c>
      <c r="G11442">
        <v>1.5</v>
      </c>
      <c r="I11442">
        <v>14</v>
      </c>
      <c r="J11442">
        <v>20</v>
      </c>
      <c r="L11442">
        <v>8</v>
      </c>
      <c r="N11442">
        <v>13</v>
      </c>
      <c r="P11442">
        <v>0</v>
      </c>
      <c r="Q11442">
        <v>0</v>
      </c>
      <c r="S11442">
        <v>1</v>
      </c>
    </row>
    <row r="11443" spans="1:19" x14ac:dyDescent="0.25">
      <c r="A11443" s="20" t="s">
        <v>24077</v>
      </c>
      <c r="B11443" t="s">
        <v>23903</v>
      </c>
      <c r="C11443" t="s">
        <v>1050</v>
      </c>
      <c r="D11443" s="20" t="s">
        <v>1001</v>
      </c>
      <c r="E11443" s="26">
        <v>43862</v>
      </c>
      <c r="F11443">
        <v>1.5</v>
      </c>
      <c r="G11443">
        <v>1.5</v>
      </c>
      <c r="I11443">
        <v>4</v>
      </c>
      <c r="J11443">
        <v>8</v>
      </c>
      <c r="L11443">
        <v>8</v>
      </c>
      <c r="N11443">
        <v>4</v>
      </c>
      <c r="P11443">
        <v>0</v>
      </c>
      <c r="Q11443">
        <v>0</v>
      </c>
      <c r="S11443">
        <v>0</v>
      </c>
    </row>
    <row r="11444" spans="1:19" x14ac:dyDescent="0.25">
      <c r="A11444" s="20" t="s">
        <v>24078</v>
      </c>
      <c r="B11444" t="s">
        <v>23904</v>
      </c>
      <c r="C11444" t="s">
        <v>1049</v>
      </c>
      <c r="D11444" s="20" t="s">
        <v>1001</v>
      </c>
      <c r="E11444" s="26">
        <v>43862</v>
      </c>
      <c r="F11444">
        <v>0</v>
      </c>
      <c r="G11444">
        <v>0</v>
      </c>
      <c r="I11444">
        <v>0</v>
      </c>
      <c r="J11444">
        <v>0</v>
      </c>
      <c r="L11444">
        <v>0</v>
      </c>
      <c r="N11444">
        <v>0</v>
      </c>
      <c r="P11444">
        <v>0</v>
      </c>
      <c r="Q11444">
        <v>0</v>
      </c>
      <c r="S11444">
        <v>0</v>
      </c>
    </row>
    <row r="11445" spans="1:19" x14ac:dyDescent="0.25">
      <c r="A11445" s="20" t="s">
        <v>24079</v>
      </c>
      <c r="B11445" t="s">
        <v>23905</v>
      </c>
      <c r="C11445" t="s">
        <v>1048</v>
      </c>
      <c r="D11445" s="20" t="s">
        <v>1001</v>
      </c>
      <c r="E11445" s="26">
        <v>43862</v>
      </c>
      <c r="F11445">
        <v>2.5</v>
      </c>
      <c r="G11445">
        <v>2</v>
      </c>
      <c r="I11445">
        <v>9</v>
      </c>
      <c r="J11445">
        <v>14</v>
      </c>
      <c r="L11445">
        <v>10</v>
      </c>
      <c r="N11445">
        <v>9</v>
      </c>
      <c r="P11445">
        <v>0</v>
      </c>
      <c r="Q11445">
        <v>3</v>
      </c>
      <c r="S11445">
        <v>0</v>
      </c>
    </row>
    <row r="11446" spans="1:19" x14ac:dyDescent="0.25">
      <c r="A11446" s="20" t="s">
        <v>24080</v>
      </c>
      <c r="B11446" t="s">
        <v>23906</v>
      </c>
      <c r="C11446" t="s">
        <v>1047</v>
      </c>
      <c r="D11446" s="20" t="s">
        <v>1001</v>
      </c>
      <c r="E11446" s="26">
        <v>43862</v>
      </c>
      <c r="F11446">
        <v>0</v>
      </c>
      <c r="G11446">
        <v>0</v>
      </c>
      <c r="I11446">
        <v>0</v>
      </c>
      <c r="J11446">
        <v>0</v>
      </c>
      <c r="L11446">
        <v>0</v>
      </c>
      <c r="N11446">
        <v>0</v>
      </c>
      <c r="P11446">
        <v>0</v>
      </c>
      <c r="Q11446">
        <v>0</v>
      </c>
      <c r="S11446">
        <v>0</v>
      </c>
    </row>
    <row r="11447" spans="1:19" x14ac:dyDescent="0.25">
      <c r="A11447" s="20" t="s">
        <v>24081</v>
      </c>
      <c r="B11447" t="s">
        <v>23907</v>
      </c>
      <c r="C11447" t="s">
        <v>959</v>
      </c>
      <c r="D11447" s="20" t="s">
        <v>1000</v>
      </c>
      <c r="E11447" s="26">
        <v>43862</v>
      </c>
      <c r="F11447">
        <v>0</v>
      </c>
      <c r="G11447">
        <v>0</v>
      </c>
      <c r="I11447">
        <v>0</v>
      </c>
      <c r="J11447">
        <v>0</v>
      </c>
      <c r="L11447">
        <v>0</v>
      </c>
      <c r="N11447">
        <v>0</v>
      </c>
      <c r="P11447">
        <v>0</v>
      </c>
      <c r="Q11447">
        <v>0</v>
      </c>
      <c r="S11447">
        <v>0</v>
      </c>
    </row>
    <row r="11448" spans="1:19" x14ac:dyDescent="0.25">
      <c r="A11448" s="20" t="s">
        <v>24082</v>
      </c>
      <c r="B11448" t="s">
        <v>23908</v>
      </c>
      <c r="C11448" t="s">
        <v>205</v>
      </c>
      <c r="D11448" s="20" t="s">
        <v>1000</v>
      </c>
      <c r="E11448" s="26">
        <v>43862</v>
      </c>
      <c r="F11448">
        <v>0</v>
      </c>
      <c r="G11448">
        <v>0</v>
      </c>
      <c r="I11448">
        <v>0</v>
      </c>
      <c r="J11448">
        <v>0</v>
      </c>
      <c r="L11448">
        <v>0</v>
      </c>
      <c r="N11448">
        <v>0</v>
      </c>
      <c r="P11448">
        <v>0</v>
      </c>
      <c r="Q11448">
        <v>0</v>
      </c>
      <c r="S11448">
        <v>0</v>
      </c>
    </row>
    <row r="11449" spans="1:19" x14ac:dyDescent="0.25">
      <c r="A11449" s="20" t="s">
        <v>24083</v>
      </c>
      <c r="B11449" t="s">
        <v>23909</v>
      </c>
      <c r="C11449" t="s">
        <v>384</v>
      </c>
      <c r="D11449" s="20" t="s">
        <v>1000</v>
      </c>
      <c r="E11449" s="26">
        <v>43862</v>
      </c>
      <c r="F11449">
        <v>0</v>
      </c>
      <c r="G11449">
        <v>0</v>
      </c>
      <c r="I11449">
        <v>0</v>
      </c>
      <c r="J11449">
        <v>0</v>
      </c>
      <c r="L11449">
        <v>0</v>
      </c>
      <c r="N11449">
        <v>0</v>
      </c>
      <c r="P11449">
        <v>0</v>
      </c>
      <c r="Q11449">
        <v>0</v>
      </c>
      <c r="S11449">
        <v>0</v>
      </c>
    </row>
    <row r="11450" spans="1:19" x14ac:dyDescent="0.25">
      <c r="A11450" s="20" t="s">
        <v>24084</v>
      </c>
      <c r="B11450" t="s">
        <v>23910</v>
      </c>
      <c r="C11450" t="s">
        <v>210</v>
      </c>
      <c r="D11450" s="20" t="s">
        <v>1000</v>
      </c>
      <c r="E11450" s="26">
        <v>43862</v>
      </c>
      <c r="F11450">
        <v>0</v>
      </c>
      <c r="G11450">
        <v>0</v>
      </c>
      <c r="I11450">
        <v>0</v>
      </c>
      <c r="J11450">
        <v>0</v>
      </c>
      <c r="L11450">
        <v>0</v>
      </c>
      <c r="N11450">
        <v>0</v>
      </c>
      <c r="P11450">
        <v>0</v>
      </c>
      <c r="Q11450">
        <v>0</v>
      </c>
      <c r="S11450">
        <v>0</v>
      </c>
    </row>
    <row r="11451" spans="1:19" x14ac:dyDescent="0.25">
      <c r="A11451" s="20" t="s">
        <v>24085</v>
      </c>
      <c r="B11451" t="s">
        <v>23911</v>
      </c>
      <c r="C11451" t="s">
        <v>215</v>
      </c>
      <c r="D11451" s="20" t="s">
        <v>1000</v>
      </c>
      <c r="E11451" s="26">
        <v>43862</v>
      </c>
      <c r="F11451">
        <v>5</v>
      </c>
      <c r="G11451">
        <v>6</v>
      </c>
      <c r="I11451">
        <v>36</v>
      </c>
      <c r="J11451">
        <v>30</v>
      </c>
      <c r="L11451">
        <v>36</v>
      </c>
      <c r="N11451">
        <v>27</v>
      </c>
      <c r="O11451">
        <v>1.23</v>
      </c>
      <c r="P11451">
        <v>4</v>
      </c>
      <c r="Q11451">
        <v>9</v>
      </c>
      <c r="S11451">
        <v>9</v>
      </c>
    </row>
    <row r="11452" spans="1:19" x14ac:dyDescent="0.25">
      <c r="A11452" s="20" t="s">
        <v>24086</v>
      </c>
      <c r="B11452" t="s">
        <v>23912</v>
      </c>
      <c r="C11452" t="s">
        <v>960</v>
      </c>
      <c r="D11452" s="20" t="s">
        <v>1000</v>
      </c>
      <c r="E11452" s="26">
        <v>43862</v>
      </c>
      <c r="F11452">
        <v>3</v>
      </c>
      <c r="G11452">
        <v>3</v>
      </c>
      <c r="I11452">
        <v>7</v>
      </c>
      <c r="J11452">
        <v>12</v>
      </c>
      <c r="L11452">
        <v>15</v>
      </c>
      <c r="N11452">
        <v>7</v>
      </c>
      <c r="P11452">
        <v>1</v>
      </c>
      <c r="Q11452">
        <v>1</v>
      </c>
      <c r="S11452">
        <v>0</v>
      </c>
    </row>
    <row r="11453" spans="1:19" x14ac:dyDescent="0.25">
      <c r="A11453" s="20" t="s">
        <v>24087</v>
      </c>
      <c r="B11453" t="s">
        <v>23913</v>
      </c>
      <c r="C11453" t="s">
        <v>961</v>
      </c>
      <c r="D11453" s="20" t="s">
        <v>1000</v>
      </c>
      <c r="E11453" s="26">
        <v>43862</v>
      </c>
      <c r="F11453">
        <v>1</v>
      </c>
      <c r="G11453">
        <v>3</v>
      </c>
      <c r="I11453">
        <v>1</v>
      </c>
      <c r="J11453">
        <v>5</v>
      </c>
      <c r="L11453">
        <v>15</v>
      </c>
      <c r="N11453">
        <v>1</v>
      </c>
      <c r="P11453">
        <v>4</v>
      </c>
      <c r="Q11453">
        <v>6</v>
      </c>
      <c r="S11453">
        <v>0</v>
      </c>
    </row>
    <row r="11454" spans="1:19" x14ac:dyDescent="0.25">
      <c r="A11454" s="20" t="s">
        <v>24088</v>
      </c>
      <c r="B11454" t="s">
        <v>23914</v>
      </c>
      <c r="C11454" t="s">
        <v>221</v>
      </c>
      <c r="D11454" s="20" t="s">
        <v>1000</v>
      </c>
      <c r="E11454" s="26">
        <v>43862</v>
      </c>
      <c r="F11454">
        <v>0</v>
      </c>
      <c r="G11454">
        <v>0</v>
      </c>
      <c r="I11454">
        <v>0</v>
      </c>
      <c r="J11454">
        <v>0</v>
      </c>
      <c r="L11454">
        <v>0</v>
      </c>
      <c r="N11454">
        <v>0</v>
      </c>
      <c r="P11454">
        <v>0</v>
      </c>
      <c r="Q11454">
        <v>0</v>
      </c>
      <c r="S11454">
        <v>0</v>
      </c>
    </row>
    <row r="11455" spans="1:19" x14ac:dyDescent="0.25">
      <c r="A11455" s="20" t="s">
        <v>24089</v>
      </c>
      <c r="B11455" t="s">
        <v>23915</v>
      </c>
      <c r="C11455" t="s">
        <v>222</v>
      </c>
      <c r="D11455" s="20" t="s">
        <v>1000</v>
      </c>
      <c r="E11455" s="26">
        <v>43862</v>
      </c>
      <c r="F11455">
        <v>0</v>
      </c>
      <c r="G11455">
        <v>0</v>
      </c>
      <c r="I11455">
        <v>0</v>
      </c>
      <c r="J11455">
        <v>0</v>
      </c>
      <c r="L11455">
        <v>0</v>
      </c>
      <c r="N11455">
        <v>0</v>
      </c>
      <c r="P11455">
        <v>0</v>
      </c>
      <c r="Q11455">
        <v>0</v>
      </c>
      <c r="S11455">
        <v>0</v>
      </c>
    </row>
    <row r="11456" spans="1:19" x14ac:dyDescent="0.25">
      <c r="A11456" s="20" t="s">
        <v>24090</v>
      </c>
      <c r="B11456" t="s">
        <v>23916</v>
      </c>
      <c r="C11456" t="s">
        <v>1052</v>
      </c>
      <c r="D11456" s="20" t="s">
        <v>1000</v>
      </c>
      <c r="E11456" s="26">
        <v>43862</v>
      </c>
      <c r="F11456">
        <v>3.5</v>
      </c>
      <c r="G11456">
        <v>3</v>
      </c>
      <c r="I11456">
        <v>7</v>
      </c>
      <c r="J11456">
        <v>21</v>
      </c>
      <c r="L11456">
        <v>18</v>
      </c>
      <c r="N11456">
        <v>5</v>
      </c>
      <c r="P11456">
        <v>0</v>
      </c>
      <c r="Q11456">
        <v>4</v>
      </c>
      <c r="S11456">
        <v>2</v>
      </c>
    </row>
    <row r="11457" spans="1:19" x14ac:dyDescent="0.25">
      <c r="A11457" s="20" t="s">
        <v>24091</v>
      </c>
      <c r="B11457" t="s">
        <v>23917</v>
      </c>
      <c r="C11457" t="s">
        <v>1053</v>
      </c>
      <c r="D11457" s="20" t="s">
        <v>1000</v>
      </c>
      <c r="E11457" s="26">
        <v>43862</v>
      </c>
      <c r="F11457">
        <v>3</v>
      </c>
      <c r="G11457">
        <v>1.5</v>
      </c>
      <c r="I11457">
        <v>9</v>
      </c>
      <c r="J11457">
        <v>17</v>
      </c>
      <c r="L11457">
        <v>8</v>
      </c>
      <c r="N11457">
        <v>9</v>
      </c>
      <c r="P11457">
        <v>0</v>
      </c>
      <c r="Q11457">
        <v>0</v>
      </c>
      <c r="S11457">
        <v>0</v>
      </c>
    </row>
    <row r="11458" spans="1:19" x14ac:dyDescent="0.25">
      <c r="A11458" s="20" t="s">
        <v>24092</v>
      </c>
      <c r="B11458" t="s">
        <v>23918</v>
      </c>
      <c r="C11458" t="s">
        <v>1052</v>
      </c>
      <c r="D11458" s="20" t="s">
        <v>1001</v>
      </c>
      <c r="E11458" s="26">
        <v>43862</v>
      </c>
      <c r="F11458">
        <v>1.5</v>
      </c>
      <c r="G11458">
        <v>1.5</v>
      </c>
      <c r="I11458">
        <v>8</v>
      </c>
      <c r="J11458">
        <v>7</v>
      </c>
      <c r="L11458">
        <v>8</v>
      </c>
      <c r="N11458">
        <v>8</v>
      </c>
      <c r="P11458">
        <v>0</v>
      </c>
      <c r="Q11458">
        <v>0</v>
      </c>
      <c r="S11458">
        <v>0</v>
      </c>
    </row>
    <row r="11459" spans="1:19" x14ac:dyDescent="0.25">
      <c r="A11459" s="20" t="s">
        <v>24093</v>
      </c>
      <c r="B11459" t="s">
        <v>23919</v>
      </c>
      <c r="C11459" t="s">
        <v>1053</v>
      </c>
      <c r="D11459" s="20" t="s">
        <v>1001</v>
      </c>
      <c r="E11459" s="26">
        <v>43862</v>
      </c>
      <c r="F11459">
        <v>0</v>
      </c>
      <c r="G11459">
        <v>0</v>
      </c>
      <c r="I11459">
        <v>0</v>
      </c>
      <c r="J11459">
        <v>0</v>
      </c>
      <c r="L11459">
        <v>0</v>
      </c>
      <c r="N11459">
        <v>0</v>
      </c>
      <c r="P11459">
        <v>0</v>
      </c>
      <c r="Q11459">
        <v>0</v>
      </c>
      <c r="S11459">
        <v>0</v>
      </c>
    </row>
    <row r="11460" spans="1:19" x14ac:dyDescent="0.25">
      <c r="A11460" s="20" t="s">
        <v>24094</v>
      </c>
      <c r="B11460" t="s">
        <v>23920</v>
      </c>
      <c r="C11460" t="s">
        <v>1054</v>
      </c>
      <c r="D11460" s="20" t="s">
        <v>1001</v>
      </c>
      <c r="E11460" s="26">
        <v>43862</v>
      </c>
      <c r="F11460">
        <v>2</v>
      </c>
      <c r="G11460">
        <v>2</v>
      </c>
      <c r="I11460">
        <v>4</v>
      </c>
      <c r="J11460">
        <v>11</v>
      </c>
      <c r="L11460">
        <v>11</v>
      </c>
      <c r="N11460">
        <v>3</v>
      </c>
      <c r="P11460">
        <v>0</v>
      </c>
      <c r="Q11460">
        <v>1</v>
      </c>
      <c r="S11460">
        <v>1</v>
      </c>
    </row>
    <row r="11461" spans="1:19" x14ac:dyDescent="0.25">
      <c r="A11461" s="20" t="s">
        <v>24095</v>
      </c>
      <c r="B11461" t="s">
        <v>23921</v>
      </c>
      <c r="C11461" t="s">
        <v>200</v>
      </c>
      <c r="D11461" s="20" t="s">
        <v>1000</v>
      </c>
      <c r="E11461" s="26">
        <v>43862</v>
      </c>
      <c r="F11461">
        <v>2</v>
      </c>
      <c r="G11461">
        <v>3.5</v>
      </c>
      <c r="I11461">
        <v>6</v>
      </c>
      <c r="J11461">
        <v>10</v>
      </c>
      <c r="L11461">
        <v>20</v>
      </c>
      <c r="N11461">
        <v>5</v>
      </c>
      <c r="P11461">
        <v>1</v>
      </c>
      <c r="Q11461">
        <v>1</v>
      </c>
      <c r="S11461">
        <v>1</v>
      </c>
    </row>
    <row r="11462" spans="1:19" x14ac:dyDescent="0.25">
      <c r="A11462" s="20" t="s">
        <v>24096</v>
      </c>
      <c r="B11462" t="s">
        <v>23922</v>
      </c>
      <c r="C11462" t="s">
        <v>204</v>
      </c>
      <c r="D11462" s="20" t="s">
        <v>1000</v>
      </c>
      <c r="E11462" s="26">
        <v>43862</v>
      </c>
      <c r="F11462">
        <v>0</v>
      </c>
      <c r="G11462">
        <v>0</v>
      </c>
      <c r="I11462">
        <v>0</v>
      </c>
      <c r="J11462">
        <v>0</v>
      </c>
      <c r="L11462">
        <v>0</v>
      </c>
      <c r="N11462">
        <v>0</v>
      </c>
      <c r="P11462">
        <v>0</v>
      </c>
      <c r="Q11462">
        <v>0</v>
      </c>
      <c r="S11462">
        <v>0</v>
      </c>
    </row>
    <row r="11463" spans="1:19" x14ac:dyDescent="0.25">
      <c r="A11463" s="20" t="s">
        <v>24097</v>
      </c>
      <c r="B11463" t="s">
        <v>23923</v>
      </c>
      <c r="C11463" t="s">
        <v>385</v>
      </c>
      <c r="D11463" s="20" t="s">
        <v>1000</v>
      </c>
      <c r="E11463" s="26">
        <v>43862</v>
      </c>
      <c r="F11463">
        <v>0</v>
      </c>
      <c r="G11463">
        <v>0</v>
      </c>
      <c r="I11463">
        <v>0</v>
      </c>
      <c r="J11463">
        <v>0</v>
      </c>
      <c r="L11463">
        <v>0</v>
      </c>
      <c r="N11463">
        <v>0</v>
      </c>
      <c r="P11463">
        <v>0</v>
      </c>
      <c r="Q11463">
        <v>0</v>
      </c>
      <c r="S11463">
        <v>0</v>
      </c>
    </row>
    <row r="11464" spans="1:19" x14ac:dyDescent="0.25">
      <c r="A11464" s="20" t="s">
        <v>24098</v>
      </c>
      <c r="B11464" t="s">
        <v>23924</v>
      </c>
      <c r="C11464" t="s">
        <v>208</v>
      </c>
      <c r="D11464" s="20" t="s">
        <v>1000</v>
      </c>
      <c r="E11464" s="26">
        <v>43862</v>
      </c>
      <c r="F11464">
        <v>3</v>
      </c>
      <c r="G11464">
        <v>1.5</v>
      </c>
      <c r="I11464">
        <v>6</v>
      </c>
      <c r="J11464">
        <v>17</v>
      </c>
      <c r="L11464">
        <v>9</v>
      </c>
      <c r="N11464">
        <v>4</v>
      </c>
      <c r="P11464">
        <v>0</v>
      </c>
      <c r="Q11464">
        <v>0</v>
      </c>
      <c r="S11464">
        <v>2</v>
      </c>
    </row>
    <row r="11465" spans="1:19" x14ac:dyDescent="0.25">
      <c r="A11465" s="20" t="s">
        <v>24099</v>
      </c>
      <c r="B11465" t="s">
        <v>23925</v>
      </c>
      <c r="C11465" t="s">
        <v>900</v>
      </c>
      <c r="D11465" s="20" t="s">
        <v>1000</v>
      </c>
      <c r="E11465" s="26">
        <v>43862</v>
      </c>
      <c r="F11465">
        <v>4</v>
      </c>
      <c r="G11465">
        <v>4</v>
      </c>
      <c r="I11465">
        <v>8</v>
      </c>
      <c r="J11465">
        <v>23</v>
      </c>
      <c r="L11465">
        <v>23</v>
      </c>
      <c r="N11465">
        <v>7</v>
      </c>
      <c r="P11465">
        <v>0</v>
      </c>
      <c r="Q11465">
        <v>1</v>
      </c>
      <c r="S11465">
        <v>1</v>
      </c>
    </row>
    <row r="11466" spans="1:19" x14ac:dyDescent="0.25">
      <c r="A11466" s="20" t="s">
        <v>24100</v>
      </c>
      <c r="B11466" t="s">
        <v>23926</v>
      </c>
      <c r="C11466" t="s">
        <v>905</v>
      </c>
      <c r="D11466" s="20" t="s">
        <v>1000</v>
      </c>
      <c r="E11466" s="26">
        <v>43862</v>
      </c>
      <c r="F11466">
        <v>1.5</v>
      </c>
      <c r="G11466">
        <v>2</v>
      </c>
      <c r="I11466">
        <v>0</v>
      </c>
      <c r="J11466">
        <v>8</v>
      </c>
      <c r="L11466">
        <v>11</v>
      </c>
      <c r="N11466">
        <v>0</v>
      </c>
      <c r="P11466">
        <v>0</v>
      </c>
      <c r="Q11466">
        <v>0</v>
      </c>
      <c r="S11466">
        <v>0</v>
      </c>
    </row>
    <row r="11467" spans="1:19" x14ac:dyDescent="0.25">
      <c r="A11467" s="20" t="s">
        <v>24101</v>
      </c>
      <c r="B11467" t="s">
        <v>23927</v>
      </c>
      <c r="C11467" t="s">
        <v>316</v>
      </c>
      <c r="D11467" s="20" t="s">
        <v>1000</v>
      </c>
      <c r="E11467" s="26">
        <v>43862</v>
      </c>
      <c r="F11467">
        <v>7.5</v>
      </c>
      <c r="G11467">
        <v>6.5</v>
      </c>
      <c r="I11467">
        <v>15</v>
      </c>
      <c r="J11467">
        <v>44</v>
      </c>
      <c r="L11467">
        <v>37</v>
      </c>
      <c r="N11467">
        <v>13</v>
      </c>
      <c r="P11467">
        <v>1</v>
      </c>
      <c r="Q11467">
        <v>1</v>
      </c>
      <c r="S11467">
        <v>2</v>
      </c>
    </row>
    <row r="11468" spans="1:19" x14ac:dyDescent="0.25">
      <c r="A11468" s="20" t="s">
        <v>24102</v>
      </c>
      <c r="B11468" t="s">
        <v>23928</v>
      </c>
      <c r="C11468" t="s">
        <v>218</v>
      </c>
      <c r="D11468" s="20" t="s">
        <v>1000</v>
      </c>
      <c r="E11468" s="26">
        <v>43862</v>
      </c>
      <c r="F11468">
        <v>0</v>
      </c>
      <c r="G11468">
        <v>0</v>
      </c>
      <c r="I11468">
        <v>0</v>
      </c>
      <c r="J11468">
        <v>0</v>
      </c>
      <c r="L11468">
        <v>0</v>
      </c>
      <c r="N11468">
        <v>0</v>
      </c>
      <c r="P11468">
        <v>0</v>
      </c>
      <c r="Q11468">
        <v>0</v>
      </c>
      <c r="S11468">
        <v>0</v>
      </c>
    </row>
    <row r="11469" spans="1:19" x14ac:dyDescent="0.25">
      <c r="A11469" s="20" t="s">
        <v>24103</v>
      </c>
      <c r="B11469" t="s">
        <v>23929</v>
      </c>
      <c r="C11469" t="s">
        <v>202</v>
      </c>
      <c r="D11469" s="20" t="s">
        <v>1000</v>
      </c>
      <c r="E11469" s="26">
        <v>43862</v>
      </c>
      <c r="F11469">
        <v>13</v>
      </c>
      <c r="G11469">
        <v>15.5</v>
      </c>
      <c r="I11469">
        <v>93</v>
      </c>
      <c r="J11469">
        <v>143</v>
      </c>
      <c r="L11469">
        <v>172</v>
      </c>
      <c r="N11469">
        <v>93</v>
      </c>
      <c r="P11469">
        <v>0</v>
      </c>
      <c r="Q11469">
        <v>0</v>
      </c>
      <c r="S11469">
        <v>0</v>
      </c>
    </row>
    <row r="11470" spans="1:19" x14ac:dyDescent="0.25">
      <c r="A11470" s="20" t="s">
        <v>24104</v>
      </c>
      <c r="B11470" t="s">
        <v>23930</v>
      </c>
      <c r="C11470" t="s">
        <v>347</v>
      </c>
      <c r="D11470" s="20" t="s">
        <v>1000</v>
      </c>
      <c r="E11470" s="26">
        <v>43862</v>
      </c>
      <c r="F11470">
        <v>0</v>
      </c>
      <c r="G11470">
        <v>0</v>
      </c>
      <c r="I11470">
        <v>0</v>
      </c>
      <c r="J11470">
        <v>0</v>
      </c>
      <c r="L11470">
        <v>0</v>
      </c>
      <c r="N11470">
        <v>0</v>
      </c>
      <c r="P11470">
        <v>0</v>
      </c>
      <c r="Q11470">
        <v>0</v>
      </c>
      <c r="S11470">
        <v>0</v>
      </c>
    </row>
    <row r="11471" spans="1:19" x14ac:dyDescent="0.25">
      <c r="A11471" s="20" t="s">
        <v>24105</v>
      </c>
      <c r="B11471" t="s">
        <v>23931</v>
      </c>
      <c r="C11471" t="s">
        <v>224</v>
      </c>
      <c r="D11471" s="20" t="s">
        <v>1000</v>
      </c>
      <c r="E11471" s="26">
        <v>43862</v>
      </c>
      <c r="F11471">
        <v>0</v>
      </c>
      <c r="G11471">
        <v>0</v>
      </c>
      <c r="I11471">
        <v>0</v>
      </c>
      <c r="J11471">
        <v>0</v>
      </c>
      <c r="L11471">
        <v>0</v>
      </c>
      <c r="N11471">
        <v>0</v>
      </c>
      <c r="P11471">
        <v>0</v>
      </c>
      <c r="Q11471">
        <v>0</v>
      </c>
      <c r="S11471">
        <v>0</v>
      </c>
    </row>
    <row r="11472" spans="1:19" x14ac:dyDescent="0.25">
      <c r="A11472" s="20" t="s">
        <v>24106</v>
      </c>
      <c r="B11472" t="s">
        <v>23932</v>
      </c>
      <c r="C11472" t="s">
        <v>345</v>
      </c>
      <c r="D11472" s="20" t="s">
        <v>1000</v>
      </c>
      <c r="E11472" s="26">
        <v>43862</v>
      </c>
      <c r="F11472">
        <v>0</v>
      </c>
      <c r="G11472">
        <v>0</v>
      </c>
      <c r="I11472">
        <v>0</v>
      </c>
      <c r="J11472">
        <v>0</v>
      </c>
      <c r="L11472">
        <v>0</v>
      </c>
      <c r="N11472">
        <v>0</v>
      </c>
      <c r="P11472">
        <v>0</v>
      </c>
      <c r="Q11472">
        <v>0</v>
      </c>
      <c r="S11472">
        <v>0</v>
      </c>
    </row>
    <row r="11473" spans="1:19" x14ac:dyDescent="0.25">
      <c r="A11473" s="20" t="s">
        <v>24107</v>
      </c>
      <c r="B11473" t="s">
        <v>23933</v>
      </c>
      <c r="C11473" t="s">
        <v>226</v>
      </c>
      <c r="D11473" s="20" t="s">
        <v>1000</v>
      </c>
      <c r="E11473" s="26">
        <v>43862</v>
      </c>
      <c r="F11473">
        <v>2</v>
      </c>
      <c r="G11473">
        <v>4</v>
      </c>
      <c r="I11473">
        <v>5</v>
      </c>
      <c r="J11473">
        <v>22</v>
      </c>
      <c r="L11473">
        <v>44</v>
      </c>
      <c r="N11473">
        <v>2</v>
      </c>
      <c r="P11473">
        <v>0</v>
      </c>
      <c r="Q11473">
        <v>0</v>
      </c>
      <c r="S11473">
        <v>3</v>
      </c>
    </row>
    <row r="11474" spans="1:19" x14ac:dyDescent="0.25">
      <c r="A11474" s="20" t="s">
        <v>24108</v>
      </c>
      <c r="B11474" t="s">
        <v>23934</v>
      </c>
      <c r="C11474" t="s">
        <v>231</v>
      </c>
      <c r="D11474" s="20" t="s">
        <v>1000</v>
      </c>
      <c r="E11474" s="26">
        <v>43862</v>
      </c>
      <c r="F11474">
        <v>10</v>
      </c>
      <c r="G11474">
        <v>11.5</v>
      </c>
      <c r="I11474">
        <v>181</v>
      </c>
      <c r="J11474">
        <v>113</v>
      </c>
      <c r="L11474">
        <v>128</v>
      </c>
      <c r="N11474">
        <v>157</v>
      </c>
      <c r="P11474">
        <v>0</v>
      </c>
      <c r="Q11474">
        <v>18</v>
      </c>
      <c r="S11474">
        <v>24</v>
      </c>
    </row>
    <row r="11475" spans="1:19" x14ac:dyDescent="0.25">
      <c r="A11475" s="20" t="s">
        <v>24109</v>
      </c>
      <c r="B11475" t="s">
        <v>23935</v>
      </c>
      <c r="C11475" t="s">
        <v>216</v>
      </c>
      <c r="D11475" s="20" t="s">
        <v>1000</v>
      </c>
      <c r="E11475" s="26">
        <v>43862</v>
      </c>
      <c r="F11475">
        <v>9</v>
      </c>
      <c r="G11475">
        <v>9.5</v>
      </c>
      <c r="I11475">
        <v>71</v>
      </c>
      <c r="J11475">
        <v>90</v>
      </c>
      <c r="L11475">
        <v>95</v>
      </c>
      <c r="N11475">
        <v>50</v>
      </c>
      <c r="P11475">
        <v>12</v>
      </c>
      <c r="Q11475">
        <v>13</v>
      </c>
      <c r="S11475">
        <v>21</v>
      </c>
    </row>
    <row r="11476" spans="1:19" x14ac:dyDescent="0.25">
      <c r="A11476" s="20" t="s">
        <v>24110</v>
      </c>
      <c r="B11476" t="s">
        <v>23936</v>
      </c>
      <c r="C11476" t="s">
        <v>233</v>
      </c>
      <c r="D11476" s="20" t="s">
        <v>1000</v>
      </c>
      <c r="E11476" s="26">
        <v>43862</v>
      </c>
      <c r="F11476">
        <v>0</v>
      </c>
      <c r="G11476">
        <v>0</v>
      </c>
      <c r="I11476">
        <v>0</v>
      </c>
      <c r="J11476">
        <v>0</v>
      </c>
      <c r="L11476">
        <v>0</v>
      </c>
      <c r="N11476">
        <v>0</v>
      </c>
      <c r="P11476">
        <v>0</v>
      </c>
      <c r="Q11476">
        <v>0</v>
      </c>
      <c r="S11476">
        <v>0</v>
      </c>
    </row>
    <row r="11477" spans="1:19" x14ac:dyDescent="0.25">
      <c r="A11477" s="20" t="s">
        <v>24111</v>
      </c>
      <c r="B11477" t="s">
        <v>23937</v>
      </c>
      <c r="C11477" t="s">
        <v>219</v>
      </c>
      <c r="D11477" s="20" t="s">
        <v>1000</v>
      </c>
      <c r="E11477" s="26">
        <v>43862</v>
      </c>
      <c r="F11477">
        <v>0</v>
      </c>
      <c r="G11477">
        <v>0</v>
      </c>
      <c r="I11477">
        <v>0</v>
      </c>
      <c r="J11477">
        <v>0</v>
      </c>
      <c r="L11477">
        <v>0</v>
      </c>
      <c r="N11477">
        <v>0</v>
      </c>
      <c r="P11477">
        <v>0</v>
      </c>
      <c r="Q11477">
        <v>0</v>
      </c>
      <c r="S11477">
        <v>0</v>
      </c>
    </row>
    <row r="11478" spans="1:19" x14ac:dyDescent="0.25">
      <c r="A11478" s="20" t="s">
        <v>24112</v>
      </c>
      <c r="B11478" t="s">
        <v>23938</v>
      </c>
      <c r="C11478" t="s">
        <v>340</v>
      </c>
      <c r="D11478" s="20" t="s">
        <v>1000</v>
      </c>
      <c r="E11478" s="26">
        <v>43862</v>
      </c>
      <c r="F11478">
        <v>2.5</v>
      </c>
      <c r="G11478">
        <v>3</v>
      </c>
      <c r="I11478">
        <v>28</v>
      </c>
      <c r="J11478">
        <v>29</v>
      </c>
      <c r="L11478">
        <v>36</v>
      </c>
      <c r="N11478">
        <v>24</v>
      </c>
      <c r="P11478">
        <v>1</v>
      </c>
      <c r="Q11478">
        <v>2</v>
      </c>
      <c r="S11478">
        <v>4</v>
      </c>
    </row>
    <row r="11479" spans="1:19" x14ac:dyDescent="0.25">
      <c r="A11479" s="20" t="s">
        <v>24113</v>
      </c>
      <c r="B11479" t="s">
        <v>23939</v>
      </c>
      <c r="C11479" t="s">
        <v>350</v>
      </c>
      <c r="D11479" s="20" t="s">
        <v>1000</v>
      </c>
      <c r="E11479" s="26">
        <v>43862</v>
      </c>
      <c r="F11479">
        <v>0</v>
      </c>
      <c r="G11479">
        <v>0</v>
      </c>
      <c r="I11479">
        <v>0</v>
      </c>
      <c r="J11479">
        <v>0</v>
      </c>
      <c r="L11479">
        <v>0</v>
      </c>
      <c r="N11479">
        <v>0</v>
      </c>
      <c r="P11479">
        <v>0</v>
      </c>
      <c r="Q11479">
        <v>0</v>
      </c>
      <c r="S11479">
        <v>0</v>
      </c>
    </row>
    <row r="11480" spans="1:19" x14ac:dyDescent="0.25">
      <c r="A11480" s="20" t="s">
        <v>24114</v>
      </c>
      <c r="B11480" t="s">
        <v>23940</v>
      </c>
      <c r="C11480" t="s">
        <v>351</v>
      </c>
      <c r="D11480" s="20" t="s">
        <v>1000</v>
      </c>
      <c r="E11480" s="26">
        <v>43862</v>
      </c>
      <c r="F11480">
        <v>0</v>
      </c>
      <c r="G11480">
        <v>0</v>
      </c>
      <c r="I11480">
        <v>0</v>
      </c>
      <c r="J11480">
        <v>0</v>
      </c>
      <c r="L11480">
        <v>0</v>
      </c>
      <c r="N11480">
        <v>0</v>
      </c>
      <c r="P11480">
        <v>0</v>
      </c>
      <c r="Q11480">
        <v>0</v>
      </c>
      <c r="S11480">
        <v>0</v>
      </c>
    </row>
    <row r="11481" spans="1:19" x14ac:dyDescent="0.25">
      <c r="A11481" s="20" t="s">
        <v>24115</v>
      </c>
      <c r="B11481" t="s">
        <v>23941</v>
      </c>
      <c r="C11481" t="s">
        <v>352</v>
      </c>
      <c r="D11481" s="20" t="s">
        <v>1000</v>
      </c>
      <c r="E11481" s="26">
        <v>43862</v>
      </c>
      <c r="F11481">
        <v>0</v>
      </c>
      <c r="G11481">
        <v>0</v>
      </c>
      <c r="I11481">
        <v>0</v>
      </c>
      <c r="J11481">
        <v>0</v>
      </c>
      <c r="L11481">
        <v>0</v>
      </c>
      <c r="N11481">
        <v>0</v>
      </c>
      <c r="P11481">
        <v>0</v>
      </c>
      <c r="Q11481">
        <v>0</v>
      </c>
      <c r="S11481">
        <v>0</v>
      </c>
    </row>
    <row r="11482" spans="1:19" x14ac:dyDescent="0.25">
      <c r="A11482" s="20" t="s">
        <v>24116</v>
      </c>
      <c r="B11482" t="s">
        <v>23942</v>
      </c>
      <c r="C11482" t="s">
        <v>353</v>
      </c>
      <c r="D11482" s="20" t="s">
        <v>1000</v>
      </c>
      <c r="E11482" s="26">
        <v>43862</v>
      </c>
      <c r="F11482">
        <v>0</v>
      </c>
      <c r="G11482">
        <v>0</v>
      </c>
      <c r="I11482">
        <v>0</v>
      </c>
      <c r="J11482">
        <v>0</v>
      </c>
      <c r="L11482">
        <v>0</v>
      </c>
      <c r="N11482">
        <v>0</v>
      </c>
      <c r="P11482">
        <v>0</v>
      </c>
      <c r="Q11482">
        <v>0</v>
      </c>
      <c r="S11482">
        <v>0</v>
      </c>
    </row>
    <row r="11483" spans="1:19" x14ac:dyDescent="0.25">
      <c r="A11483" s="20" t="s">
        <v>24117</v>
      </c>
      <c r="B11483" t="s">
        <v>23943</v>
      </c>
      <c r="C11483" t="s">
        <v>386</v>
      </c>
      <c r="D11483" s="20" t="s">
        <v>1000</v>
      </c>
      <c r="E11483" s="26">
        <v>43862</v>
      </c>
      <c r="F11483">
        <v>0</v>
      </c>
      <c r="G11483">
        <v>0</v>
      </c>
      <c r="I11483">
        <v>0</v>
      </c>
      <c r="J11483">
        <v>0</v>
      </c>
      <c r="L11483">
        <v>0</v>
      </c>
      <c r="N11483">
        <v>0</v>
      </c>
      <c r="P11483">
        <v>0</v>
      </c>
      <c r="Q11483">
        <v>0</v>
      </c>
      <c r="S11483">
        <v>0</v>
      </c>
    </row>
    <row r="11484" spans="1:19" x14ac:dyDescent="0.25">
      <c r="A11484" s="20" t="s">
        <v>24118</v>
      </c>
      <c r="B11484" t="s">
        <v>23944</v>
      </c>
      <c r="C11484" t="s">
        <v>354</v>
      </c>
      <c r="D11484" s="20" t="s">
        <v>1000</v>
      </c>
      <c r="E11484" s="26">
        <v>43862</v>
      </c>
      <c r="F11484">
        <v>1.5</v>
      </c>
      <c r="G11484">
        <v>1.5</v>
      </c>
      <c r="I11484">
        <v>9</v>
      </c>
      <c r="J11484">
        <v>9</v>
      </c>
      <c r="L11484">
        <v>9</v>
      </c>
      <c r="N11484">
        <v>9</v>
      </c>
      <c r="P11484">
        <v>1</v>
      </c>
      <c r="Q11484">
        <v>1</v>
      </c>
      <c r="S11484">
        <v>0</v>
      </c>
    </row>
    <row r="11485" spans="1:19" x14ac:dyDescent="0.25">
      <c r="A11485" s="20" t="s">
        <v>24119</v>
      </c>
      <c r="B11485" t="s">
        <v>23945</v>
      </c>
      <c r="C11485" t="s">
        <v>355</v>
      </c>
      <c r="D11485" s="20" t="s">
        <v>1000</v>
      </c>
      <c r="E11485" s="26">
        <v>43862</v>
      </c>
      <c r="F11485">
        <v>1</v>
      </c>
      <c r="G11485">
        <v>1</v>
      </c>
      <c r="I11485">
        <v>5</v>
      </c>
      <c r="J11485">
        <v>6</v>
      </c>
      <c r="L11485">
        <v>6</v>
      </c>
      <c r="N11485">
        <v>5</v>
      </c>
      <c r="P11485">
        <v>0</v>
      </c>
      <c r="Q11485">
        <v>0</v>
      </c>
      <c r="S11485">
        <v>0</v>
      </c>
    </row>
    <row r="11486" spans="1:19" x14ac:dyDescent="0.25">
      <c r="A11486" s="20" t="s">
        <v>24120</v>
      </c>
      <c r="B11486" t="s">
        <v>23946</v>
      </c>
      <c r="C11486" t="s">
        <v>228</v>
      </c>
      <c r="D11486" s="20" t="s">
        <v>1002</v>
      </c>
      <c r="E11486" s="26">
        <v>43862</v>
      </c>
      <c r="F11486">
        <v>0</v>
      </c>
      <c r="G11486">
        <v>0</v>
      </c>
      <c r="I11486">
        <v>0</v>
      </c>
      <c r="J11486">
        <v>0</v>
      </c>
      <c r="L11486">
        <v>0</v>
      </c>
      <c r="N11486">
        <v>0</v>
      </c>
      <c r="P11486">
        <v>0</v>
      </c>
      <c r="Q11486">
        <v>0</v>
      </c>
      <c r="S11486">
        <v>0</v>
      </c>
    </row>
    <row r="11487" spans="1:19" x14ac:dyDescent="0.25">
      <c r="A11487" s="20" t="s">
        <v>24121</v>
      </c>
      <c r="B11487" t="s">
        <v>23947</v>
      </c>
      <c r="C11487" t="s">
        <v>211</v>
      </c>
      <c r="D11487" s="20" t="s">
        <v>1002</v>
      </c>
      <c r="E11487" s="26">
        <v>43862</v>
      </c>
      <c r="F11487">
        <v>0</v>
      </c>
      <c r="G11487">
        <v>0</v>
      </c>
      <c r="I11487">
        <v>0</v>
      </c>
      <c r="J11487">
        <v>0</v>
      </c>
      <c r="L11487">
        <v>0</v>
      </c>
      <c r="N11487">
        <v>0</v>
      </c>
      <c r="P11487">
        <v>0</v>
      </c>
      <c r="Q11487">
        <v>0</v>
      </c>
      <c r="S11487">
        <v>0</v>
      </c>
    </row>
    <row r="11488" spans="1:19" x14ac:dyDescent="0.25">
      <c r="A11488" s="20" t="s">
        <v>24122</v>
      </c>
      <c r="B11488" t="s">
        <v>23948</v>
      </c>
      <c r="C11488" t="s">
        <v>213</v>
      </c>
      <c r="D11488" s="20" t="s">
        <v>1002</v>
      </c>
      <c r="E11488" s="26">
        <v>43862</v>
      </c>
      <c r="F11488">
        <v>0</v>
      </c>
      <c r="G11488">
        <v>0</v>
      </c>
      <c r="I11488">
        <v>0</v>
      </c>
      <c r="J11488">
        <v>0</v>
      </c>
      <c r="L11488">
        <v>0</v>
      </c>
      <c r="N11488">
        <v>0</v>
      </c>
      <c r="P11488">
        <v>0</v>
      </c>
      <c r="Q11488">
        <v>0</v>
      </c>
      <c r="S11488">
        <v>0</v>
      </c>
    </row>
    <row r="11489" spans="1:19" x14ac:dyDescent="0.25">
      <c r="A11489" s="20" t="s">
        <v>24123</v>
      </c>
      <c r="B11489" t="s">
        <v>23949</v>
      </c>
      <c r="C11489" t="s">
        <v>229</v>
      </c>
      <c r="D11489" s="20" t="s">
        <v>1002</v>
      </c>
      <c r="E11489" s="26">
        <v>43862</v>
      </c>
      <c r="F11489">
        <v>0</v>
      </c>
      <c r="G11489">
        <v>0</v>
      </c>
      <c r="I11489">
        <v>0</v>
      </c>
      <c r="J11489">
        <v>0</v>
      </c>
      <c r="L11489">
        <v>0</v>
      </c>
      <c r="N11489">
        <v>0</v>
      </c>
      <c r="P11489">
        <v>0</v>
      </c>
      <c r="Q11489">
        <v>0</v>
      </c>
      <c r="S11489">
        <v>0</v>
      </c>
    </row>
    <row r="11490" spans="1:19" x14ac:dyDescent="0.25">
      <c r="A11490" s="20" t="s">
        <v>24124</v>
      </c>
      <c r="B11490" t="s">
        <v>23950</v>
      </c>
      <c r="C11490" t="s">
        <v>1051</v>
      </c>
      <c r="D11490" s="20" t="s">
        <v>1002</v>
      </c>
      <c r="E11490" s="26">
        <v>43862</v>
      </c>
      <c r="F11490">
        <v>0</v>
      </c>
      <c r="G11490">
        <v>0</v>
      </c>
      <c r="I11490">
        <v>0</v>
      </c>
      <c r="J11490">
        <v>0</v>
      </c>
      <c r="L11490">
        <v>0</v>
      </c>
      <c r="N11490">
        <v>0</v>
      </c>
      <c r="P11490">
        <v>0</v>
      </c>
      <c r="Q11490">
        <v>0</v>
      </c>
      <c r="S11490">
        <v>0</v>
      </c>
    </row>
    <row r="11491" spans="1:19" x14ac:dyDescent="0.25">
      <c r="A11491" s="20" t="s">
        <v>24125</v>
      </c>
      <c r="B11491" t="s">
        <v>23951</v>
      </c>
      <c r="C11491" t="s">
        <v>1049</v>
      </c>
      <c r="D11491" s="20" t="s">
        <v>1002</v>
      </c>
      <c r="E11491" s="26">
        <v>43862</v>
      </c>
      <c r="F11491">
        <v>0</v>
      </c>
      <c r="G11491">
        <v>0</v>
      </c>
      <c r="I11491">
        <v>0</v>
      </c>
      <c r="J11491">
        <v>0</v>
      </c>
      <c r="L11491">
        <v>0</v>
      </c>
      <c r="N11491">
        <v>0</v>
      </c>
      <c r="P11491">
        <v>0</v>
      </c>
      <c r="Q11491">
        <v>0</v>
      </c>
      <c r="S11491">
        <v>0</v>
      </c>
    </row>
    <row r="11492" spans="1:19" x14ac:dyDescent="0.25">
      <c r="A11492" s="20" t="s">
        <v>24126</v>
      </c>
      <c r="B11492" t="s">
        <v>23952</v>
      </c>
      <c r="C11492" t="s">
        <v>959</v>
      </c>
      <c r="D11492" s="20" t="s">
        <v>1002</v>
      </c>
      <c r="E11492" s="26">
        <v>43862</v>
      </c>
      <c r="F11492">
        <v>0</v>
      </c>
      <c r="G11492">
        <v>0</v>
      </c>
      <c r="I11492">
        <v>0</v>
      </c>
      <c r="J11492">
        <v>0</v>
      </c>
      <c r="L11492">
        <v>0</v>
      </c>
      <c r="N11492">
        <v>0</v>
      </c>
      <c r="P11492">
        <v>0</v>
      </c>
      <c r="Q11492">
        <v>0</v>
      </c>
      <c r="S11492">
        <v>0</v>
      </c>
    </row>
    <row r="11493" spans="1:19" x14ac:dyDescent="0.25">
      <c r="A11493" s="20" t="s">
        <v>24127</v>
      </c>
      <c r="B11493" t="s">
        <v>23953</v>
      </c>
      <c r="C11493" t="s">
        <v>205</v>
      </c>
      <c r="D11493" s="20" t="s">
        <v>1002</v>
      </c>
      <c r="E11493" s="26">
        <v>43862</v>
      </c>
      <c r="F11493">
        <v>0</v>
      </c>
      <c r="G11493">
        <v>0</v>
      </c>
      <c r="I11493">
        <v>0</v>
      </c>
      <c r="J11493">
        <v>0</v>
      </c>
      <c r="L11493">
        <v>0</v>
      </c>
      <c r="N11493">
        <v>0</v>
      </c>
      <c r="P11493">
        <v>0</v>
      </c>
      <c r="Q11493">
        <v>0</v>
      </c>
      <c r="S11493">
        <v>0</v>
      </c>
    </row>
    <row r="11494" spans="1:19" x14ac:dyDescent="0.25">
      <c r="A11494" s="20" t="s">
        <v>24128</v>
      </c>
      <c r="B11494" t="s">
        <v>23954</v>
      </c>
      <c r="C11494" t="s">
        <v>384</v>
      </c>
      <c r="D11494" s="20" t="s">
        <v>1002</v>
      </c>
      <c r="E11494" s="26">
        <v>43862</v>
      </c>
      <c r="F11494">
        <v>0</v>
      </c>
      <c r="G11494">
        <v>0</v>
      </c>
      <c r="I11494">
        <v>0</v>
      </c>
      <c r="J11494">
        <v>0</v>
      </c>
      <c r="L11494">
        <v>0</v>
      </c>
      <c r="N11494">
        <v>0</v>
      </c>
      <c r="P11494">
        <v>0</v>
      </c>
      <c r="Q11494">
        <v>0</v>
      </c>
      <c r="S11494">
        <v>0</v>
      </c>
    </row>
    <row r="11495" spans="1:19" x14ac:dyDescent="0.25">
      <c r="A11495" s="20" t="s">
        <v>24129</v>
      </c>
      <c r="B11495" t="s">
        <v>23955</v>
      </c>
      <c r="C11495" t="s">
        <v>210</v>
      </c>
      <c r="D11495" s="20" t="s">
        <v>1002</v>
      </c>
      <c r="E11495" s="26">
        <v>43862</v>
      </c>
      <c r="F11495">
        <v>0</v>
      </c>
      <c r="G11495">
        <v>0</v>
      </c>
      <c r="I11495">
        <v>0</v>
      </c>
      <c r="J11495">
        <v>0</v>
      </c>
      <c r="L11495">
        <v>0</v>
      </c>
      <c r="N11495">
        <v>0</v>
      </c>
      <c r="P11495">
        <v>0</v>
      </c>
      <c r="Q11495">
        <v>0</v>
      </c>
      <c r="S11495">
        <v>0</v>
      </c>
    </row>
    <row r="11496" spans="1:19" x14ac:dyDescent="0.25">
      <c r="A11496" s="20" t="s">
        <v>24130</v>
      </c>
      <c r="B11496" t="s">
        <v>23956</v>
      </c>
      <c r="C11496" t="s">
        <v>215</v>
      </c>
      <c r="D11496" s="20" t="s">
        <v>1002</v>
      </c>
      <c r="E11496" s="26">
        <v>43862</v>
      </c>
      <c r="F11496">
        <v>5</v>
      </c>
      <c r="G11496">
        <v>6</v>
      </c>
      <c r="I11496">
        <v>36</v>
      </c>
      <c r="J11496">
        <v>30</v>
      </c>
      <c r="L11496">
        <v>36</v>
      </c>
      <c r="N11496">
        <v>27</v>
      </c>
      <c r="P11496">
        <v>4</v>
      </c>
      <c r="Q11496">
        <v>9</v>
      </c>
      <c r="S11496">
        <v>9</v>
      </c>
    </row>
    <row r="11497" spans="1:19" x14ac:dyDescent="0.25">
      <c r="A11497" s="20" t="s">
        <v>24131</v>
      </c>
      <c r="B11497" t="s">
        <v>23957</v>
      </c>
      <c r="C11497" t="s">
        <v>960</v>
      </c>
      <c r="D11497" s="20" t="s">
        <v>1002</v>
      </c>
      <c r="E11497" s="26">
        <v>43862</v>
      </c>
      <c r="F11497">
        <v>3</v>
      </c>
      <c r="G11497">
        <v>3</v>
      </c>
      <c r="I11497">
        <v>7</v>
      </c>
      <c r="J11497">
        <v>12</v>
      </c>
      <c r="L11497">
        <v>15</v>
      </c>
      <c r="N11497">
        <v>7</v>
      </c>
      <c r="P11497">
        <v>1</v>
      </c>
      <c r="Q11497">
        <v>1</v>
      </c>
      <c r="S11497">
        <v>0</v>
      </c>
    </row>
    <row r="11498" spans="1:19" x14ac:dyDescent="0.25">
      <c r="A11498" s="20" t="s">
        <v>24132</v>
      </c>
      <c r="B11498" t="s">
        <v>23958</v>
      </c>
      <c r="C11498" t="s">
        <v>961</v>
      </c>
      <c r="D11498" s="20" t="s">
        <v>1002</v>
      </c>
      <c r="E11498" s="26">
        <v>43862</v>
      </c>
      <c r="F11498">
        <v>1</v>
      </c>
      <c r="G11498">
        <v>3</v>
      </c>
      <c r="I11498">
        <v>1</v>
      </c>
      <c r="J11498">
        <v>5</v>
      </c>
      <c r="L11498">
        <v>15</v>
      </c>
      <c r="N11498">
        <v>1</v>
      </c>
      <c r="P11498">
        <v>4</v>
      </c>
      <c r="Q11498">
        <v>6</v>
      </c>
      <c r="S11498">
        <v>0</v>
      </c>
    </row>
    <row r="11499" spans="1:19" x14ac:dyDescent="0.25">
      <c r="A11499" s="20" t="s">
        <v>24133</v>
      </c>
      <c r="B11499" t="s">
        <v>23959</v>
      </c>
      <c r="C11499" t="s">
        <v>221</v>
      </c>
      <c r="D11499" s="20" t="s">
        <v>1002</v>
      </c>
      <c r="E11499" s="26">
        <v>43862</v>
      </c>
      <c r="F11499">
        <v>0</v>
      </c>
      <c r="G11499">
        <v>0</v>
      </c>
      <c r="I11499">
        <v>0</v>
      </c>
      <c r="J11499">
        <v>0</v>
      </c>
      <c r="L11499">
        <v>0</v>
      </c>
      <c r="N11499">
        <v>0</v>
      </c>
      <c r="P11499">
        <v>0</v>
      </c>
      <c r="Q11499">
        <v>0</v>
      </c>
      <c r="S11499">
        <v>0</v>
      </c>
    </row>
    <row r="11500" spans="1:19" x14ac:dyDescent="0.25">
      <c r="A11500" s="20" t="s">
        <v>24134</v>
      </c>
      <c r="B11500" t="s">
        <v>23960</v>
      </c>
      <c r="C11500" t="s">
        <v>222</v>
      </c>
      <c r="D11500" s="20" t="s">
        <v>1002</v>
      </c>
      <c r="E11500" s="26">
        <v>43862</v>
      </c>
      <c r="F11500">
        <v>0</v>
      </c>
      <c r="G11500">
        <v>0</v>
      </c>
      <c r="I11500">
        <v>0</v>
      </c>
      <c r="J11500">
        <v>0</v>
      </c>
      <c r="L11500">
        <v>0</v>
      </c>
      <c r="N11500">
        <v>0</v>
      </c>
      <c r="P11500">
        <v>0</v>
      </c>
      <c r="Q11500">
        <v>0</v>
      </c>
      <c r="S11500">
        <v>0</v>
      </c>
    </row>
    <row r="11501" spans="1:19" x14ac:dyDescent="0.25">
      <c r="A11501" s="20" t="s">
        <v>24135</v>
      </c>
      <c r="B11501" t="s">
        <v>23961</v>
      </c>
      <c r="C11501" t="s">
        <v>200</v>
      </c>
      <c r="D11501" s="20" t="s">
        <v>1002</v>
      </c>
      <c r="E11501" s="26">
        <v>43862</v>
      </c>
      <c r="F11501">
        <v>2</v>
      </c>
      <c r="G11501">
        <v>3.5</v>
      </c>
      <c r="I11501">
        <v>6</v>
      </c>
      <c r="J11501">
        <v>10</v>
      </c>
      <c r="L11501">
        <v>20</v>
      </c>
      <c r="N11501">
        <v>5</v>
      </c>
      <c r="P11501">
        <v>1</v>
      </c>
      <c r="Q11501">
        <v>1</v>
      </c>
      <c r="S11501">
        <v>1</v>
      </c>
    </row>
    <row r="11502" spans="1:19" x14ac:dyDescent="0.25">
      <c r="A11502" s="20" t="s">
        <v>24136</v>
      </c>
      <c r="B11502" t="s">
        <v>23962</v>
      </c>
      <c r="C11502" t="s">
        <v>204</v>
      </c>
      <c r="D11502" s="20" t="s">
        <v>1002</v>
      </c>
      <c r="E11502" s="26">
        <v>43862</v>
      </c>
      <c r="F11502">
        <v>0</v>
      </c>
      <c r="G11502">
        <v>0</v>
      </c>
      <c r="I11502">
        <v>0</v>
      </c>
      <c r="J11502">
        <v>0</v>
      </c>
      <c r="L11502">
        <v>0</v>
      </c>
      <c r="N11502">
        <v>0</v>
      </c>
      <c r="P11502">
        <v>0</v>
      </c>
      <c r="Q11502">
        <v>0</v>
      </c>
      <c r="S11502">
        <v>0</v>
      </c>
    </row>
    <row r="11503" spans="1:19" x14ac:dyDescent="0.25">
      <c r="A11503" s="20" t="s">
        <v>24137</v>
      </c>
      <c r="B11503" t="s">
        <v>23963</v>
      </c>
      <c r="C11503" t="s">
        <v>385</v>
      </c>
      <c r="D11503" s="20" t="s">
        <v>1002</v>
      </c>
      <c r="E11503" s="26">
        <v>43862</v>
      </c>
      <c r="F11503">
        <v>0</v>
      </c>
      <c r="G11503">
        <v>0</v>
      </c>
      <c r="I11503">
        <v>0</v>
      </c>
      <c r="J11503">
        <v>0</v>
      </c>
      <c r="L11503">
        <v>0</v>
      </c>
      <c r="N11503">
        <v>0</v>
      </c>
      <c r="P11503">
        <v>0</v>
      </c>
      <c r="Q11503">
        <v>0</v>
      </c>
      <c r="S11503">
        <v>0</v>
      </c>
    </row>
    <row r="11504" spans="1:19" x14ac:dyDescent="0.25">
      <c r="A11504" s="20" t="s">
        <v>24138</v>
      </c>
      <c r="B11504" t="s">
        <v>23964</v>
      </c>
      <c r="C11504" t="s">
        <v>208</v>
      </c>
      <c r="D11504" s="20" t="s">
        <v>1002</v>
      </c>
      <c r="E11504" s="26">
        <v>43862</v>
      </c>
      <c r="F11504">
        <v>3</v>
      </c>
      <c r="G11504">
        <v>1.5</v>
      </c>
      <c r="I11504">
        <v>6</v>
      </c>
      <c r="J11504">
        <v>17</v>
      </c>
      <c r="L11504">
        <v>9</v>
      </c>
      <c r="N11504">
        <v>4</v>
      </c>
      <c r="P11504">
        <v>0</v>
      </c>
      <c r="Q11504">
        <v>0</v>
      </c>
      <c r="S11504">
        <v>2</v>
      </c>
    </row>
    <row r="11505" spans="1:19" x14ac:dyDescent="0.25">
      <c r="A11505" s="20" t="s">
        <v>24139</v>
      </c>
      <c r="B11505" t="s">
        <v>23965</v>
      </c>
      <c r="C11505" t="s">
        <v>900</v>
      </c>
      <c r="D11505" s="20" t="s">
        <v>1002</v>
      </c>
      <c r="E11505" s="26">
        <v>43862</v>
      </c>
      <c r="F11505">
        <v>4</v>
      </c>
      <c r="G11505">
        <v>4</v>
      </c>
      <c r="I11505">
        <v>8</v>
      </c>
      <c r="J11505">
        <v>23</v>
      </c>
      <c r="L11505">
        <v>23</v>
      </c>
      <c r="N11505">
        <v>7</v>
      </c>
      <c r="P11505">
        <v>0</v>
      </c>
      <c r="Q11505">
        <v>1</v>
      </c>
      <c r="S11505">
        <v>1</v>
      </c>
    </row>
    <row r="11506" spans="1:19" x14ac:dyDescent="0.25">
      <c r="A11506" s="20" t="s">
        <v>24140</v>
      </c>
      <c r="B11506" t="s">
        <v>23966</v>
      </c>
      <c r="C11506" t="s">
        <v>905</v>
      </c>
      <c r="D11506" s="20" t="s">
        <v>1002</v>
      </c>
      <c r="E11506" s="26">
        <v>43862</v>
      </c>
      <c r="F11506">
        <v>1.5</v>
      </c>
      <c r="G11506">
        <v>2</v>
      </c>
      <c r="I11506">
        <v>0</v>
      </c>
      <c r="J11506">
        <v>8</v>
      </c>
      <c r="L11506">
        <v>11</v>
      </c>
      <c r="N11506">
        <v>0</v>
      </c>
      <c r="P11506">
        <v>0</v>
      </c>
      <c r="Q11506">
        <v>0</v>
      </c>
      <c r="S11506">
        <v>0</v>
      </c>
    </row>
    <row r="11507" spans="1:19" x14ac:dyDescent="0.25">
      <c r="A11507" s="20" t="s">
        <v>24141</v>
      </c>
      <c r="B11507" t="s">
        <v>23967</v>
      </c>
      <c r="C11507" t="s">
        <v>316</v>
      </c>
      <c r="D11507" s="20" t="s">
        <v>1002</v>
      </c>
      <c r="E11507" s="26">
        <v>43862</v>
      </c>
      <c r="F11507">
        <v>7.5</v>
      </c>
      <c r="G11507">
        <v>6.5</v>
      </c>
      <c r="I11507">
        <v>15</v>
      </c>
      <c r="J11507">
        <v>44</v>
      </c>
      <c r="L11507">
        <v>37</v>
      </c>
      <c r="N11507">
        <v>13</v>
      </c>
      <c r="P11507">
        <v>1</v>
      </c>
      <c r="Q11507">
        <v>1</v>
      </c>
      <c r="S11507">
        <v>2</v>
      </c>
    </row>
    <row r="11508" spans="1:19" x14ac:dyDescent="0.25">
      <c r="A11508" s="20" t="s">
        <v>24142</v>
      </c>
      <c r="B11508" t="s">
        <v>23968</v>
      </c>
      <c r="C11508" t="s">
        <v>218</v>
      </c>
      <c r="D11508" s="20" t="s">
        <v>1002</v>
      </c>
      <c r="E11508" s="26">
        <v>43862</v>
      </c>
      <c r="F11508">
        <v>0</v>
      </c>
      <c r="G11508">
        <v>0</v>
      </c>
      <c r="I11508">
        <v>0</v>
      </c>
      <c r="J11508">
        <v>0</v>
      </c>
      <c r="L11508">
        <v>0</v>
      </c>
      <c r="N11508">
        <v>0</v>
      </c>
      <c r="P11508">
        <v>0</v>
      </c>
      <c r="Q11508">
        <v>0</v>
      </c>
      <c r="S11508">
        <v>0</v>
      </c>
    </row>
    <row r="11509" spans="1:19" x14ac:dyDescent="0.25">
      <c r="A11509" s="20" t="s">
        <v>24143</v>
      </c>
      <c r="B11509" t="s">
        <v>23969</v>
      </c>
      <c r="C11509" t="s">
        <v>202</v>
      </c>
      <c r="D11509" s="20" t="s">
        <v>1002</v>
      </c>
      <c r="E11509" s="26">
        <v>43862</v>
      </c>
      <c r="F11509">
        <v>13</v>
      </c>
      <c r="G11509">
        <v>15.5</v>
      </c>
      <c r="I11509">
        <v>93</v>
      </c>
      <c r="J11509">
        <v>143</v>
      </c>
      <c r="L11509">
        <v>172</v>
      </c>
      <c r="N11509">
        <v>93</v>
      </c>
      <c r="P11509">
        <v>0</v>
      </c>
      <c r="Q11509">
        <v>0</v>
      </c>
      <c r="S11509">
        <v>0</v>
      </c>
    </row>
    <row r="11510" spans="1:19" x14ac:dyDescent="0.25">
      <c r="A11510" s="20" t="s">
        <v>24144</v>
      </c>
      <c r="B11510" t="s">
        <v>23970</v>
      </c>
      <c r="C11510" t="s">
        <v>347</v>
      </c>
      <c r="D11510" s="20" t="s">
        <v>1002</v>
      </c>
      <c r="E11510" s="26">
        <v>43862</v>
      </c>
      <c r="F11510">
        <v>0</v>
      </c>
      <c r="G11510">
        <v>0</v>
      </c>
      <c r="I11510">
        <v>0</v>
      </c>
      <c r="J11510">
        <v>0</v>
      </c>
      <c r="L11510">
        <v>0</v>
      </c>
      <c r="N11510">
        <v>0</v>
      </c>
      <c r="P11510">
        <v>0</v>
      </c>
      <c r="Q11510">
        <v>0</v>
      </c>
      <c r="S11510">
        <v>0</v>
      </c>
    </row>
    <row r="11511" spans="1:19" x14ac:dyDescent="0.25">
      <c r="A11511" s="20" t="s">
        <v>24145</v>
      </c>
      <c r="B11511" t="s">
        <v>23971</v>
      </c>
      <c r="C11511" t="s">
        <v>224</v>
      </c>
      <c r="D11511" s="20" t="s">
        <v>1002</v>
      </c>
      <c r="E11511" s="26">
        <v>43862</v>
      </c>
      <c r="F11511">
        <v>0</v>
      </c>
      <c r="G11511">
        <v>0</v>
      </c>
      <c r="I11511">
        <v>0</v>
      </c>
      <c r="J11511">
        <v>0</v>
      </c>
      <c r="L11511">
        <v>0</v>
      </c>
      <c r="N11511">
        <v>0</v>
      </c>
      <c r="P11511">
        <v>0</v>
      </c>
      <c r="Q11511">
        <v>0</v>
      </c>
      <c r="S11511">
        <v>0</v>
      </c>
    </row>
    <row r="11512" spans="1:19" x14ac:dyDescent="0.25">
      <c r="A11512" s="20" t="s">
        <v>24146</v>
      </c>
      <c r="B11512" t="s">
        <v>23972</v>
      </c>
      <c r="C11512" t="s">
        <v>345</v>
      </c>
      <c r="D11512" s="20" t="s">
        <v>1002</v>
      </c>
      <c r="E11512" s="26">
        <v>43862</v>
      </c>
      <c r="F11512">
        <v>0</v>
      </c>
      <c r="G11512">
        <v>0</v>
      </c>
      <c r="I11512">
        <v>0</v>
      </c>
      <c r="J11512">
        <v>0</v>
      </c>
      <c r="L11512">
        <v>0</v>
      </c>
      <c r="N11512">
        <v>0</v>
      </c>
      <c r="P11512">
        <v>0</v>
      </c>
      <c r="Q11512">
        <v>0</v>
      </c>
      <c r="S11512">
        <v>0</v>
      </c>
    </row>
    <row r="11513" spans="1:19" x14ac:dyDescent="0.25">
      <c r="A11513" s="20" t="s">
        <v>24147</v>
      </c>
      <c r="B11513" t="s">
        <v>23973</v>
      </c>
      <c r="C11513" t="s">
        <v>226</v>
      </c>
      <c r="D11513" s="20" t="s">
        <v>1002</v>
      </c>
      <c r="E11513" s="26">
        <v>43862</v>
      </c>
      <c r="F11513">
        <v>2</v>
      </c>
      <c r="G11513">
        <v>4</v>
      </c>
      <c r="I11513">
        <v>5</v>
      </c>
      <c r="J11513">
        <v>22</v>
      </c>
      <c r="L11513">
        <v>44</v>
      </c>
      <c r="N11513">
        <v>2</v>
      </c>
      <c r="P11513">
        <v>0</v>
      </c>
      <c r="Q11513">
        <v>0</v>
      </c>
      <c r="S11513">
        <v>3</v>
      </c>
    </row>
    <row r="11514" spans="1:19" x14ac:dyDescent="0.25">
      <c r="A11514" s="20" t="s">
        <v>24148</v>
      </c>
      <c r="B11514" t="s">
        <v>23974</v>
      </c>
      <c r="C11514" t="s">
        <v>231</v>
      </c>
      <c r="D11514" s="20" t="s">
        <v>1002</v>
      </c>
      <c r="E11514" s="26">
        <v>43862</v>
      </c>
      <c r="F11514">
        <v>10</v>
      </c>
      <c r="G11514">
        <v>11.5</v>
      </c>
      <c r="I11514">
        <v>181</v>
      </c>
      <c r="J11514">
        <v>113</v>
      </c>
      <c r="L11514">
        <v>128</v>
      </c>
      <c r="N11514">
        <v>157</v>
      </c>
      <c r="P11514">
        <v>0</v>
      </c>
      <c r="Q11514">
        <v>18</v>
      </c>
      <c r="S11514">
        <v>24</v>
      </c>
    </row>
    <row r="11515" spans="1:19" x14ac:dyDescent="0.25">
      <c r="A11515" s="20" t="s">
        <v>24149</v>
      </c>
      <c r="B11515" t="s">
        <v>23975</v>
      </c>
      <c r="C11515" t="s">
        <v>216</v>
      </c>
      <c r="D11515" s="20" t="s">
        <v>1002</v>
      </c>
      <c r="E11515" s="26">
        <v>43862</v>
      </c>
      <c r="F11515">
        <v>9</v>
      </c>
      <c r="G11515">
        <v>9.5</v>
      </c>
      <c r="I11515">
        <v>71</v>
      </c>
      <c r="J11515">
        <v>90</v>
      </c>
      <c r="L11515">
        <v>95</v>
      </c>
      <c r="N11515">
        <v>50</v>
      </c>
      <c r="P11515">
        <v>12</v>
      </c>
      <c r="Q11515">
        <v>13</v>
      </c>
      <c r="S11515">
        <v>21</v>
      </c>
    </row>
    <row r="11516" spans="1:19" x14ac:dyDescent="0.25">
      <c r="A11516" s="20" t="s">
        <v>24150</v>
      </c>
      <c r="B11516" t="s">
        <v>23976</v>
      </c>
      <c r="C11516" t="s">
        <v>233</v>
      </c>
      <c r="D11516" s="20" t="s">
        <v>1002</v>
      </c>
      <c r="E11516" s="26">
        <v>43862</v>
      </c>
      <c r="F11516">
        <v>0</v>
      </c>
      <c r="G11516">
        <v>0</v>
      </c>
      <c r="I11516">
        <v>0</v>
      </c>
      <c r="J11516">
        <v>0</v>
      </c>
      <c r="L11516">
        <v>0</v>
      </c>
      <c r="N11516">
        <v>0</v>
      </c>
      <c r="P11516">
        <v>0</v>
      </c>
      <c r="Q11516">
        <v>0</v>
      </c>
      <c r="S11516">
        <v>0</v>
      </c>
    </row>
    <row r="11517" spans="1:19" x14ac:dyDescent="0.25">
      <c r="A11517" s="20" t="s">
        <v>24151</v>
      </c>
      <c r="B11517" t="s">
        <v>23977</v>
      </c>
      <c r="C11517" t="s">
        <v>219</v>
      </c>
      <c r="D11517" s="20" t="s">
        <v>1002</v>
      </c>
      <c r="E11517" s="26">
        <v>43862</v>
      </c>
      <c r="F11517">
        <v>0</v>
      </c>
      <c r="G11517">
        <v>0</v>
      </c>
      <c r="I11517">
        <v>0</v>
      </c>
      <c r="J11517">
        <v>0</v>
      </c>
      <c r="L11517">
        <v>0</v>
      </c>
      <c r="N11517">
        <v>0</v>
      </c>
      <c r="P11517">
        <v>0</v>
      </c>
      <c r="Q11517">
        <v>0</v>
      </c>
      <c r="S11517">
        <v>0</v>
      </c>
    </row>
    <row r="11518" spans="1:19" x14ac:dyDescent="0.25">
      <c r="A11518" s="20" t="s">
        <v>24152</v>
      </c>
      <c r="B11518" t="s">
        <v>23978</v>
      </c>
      <c r="C11518" t="s">
        <v>340</v>
      </c>
      <c r="D11518" s="20" t="s">
        <v>1002</v>
      </c>
      <c r="E11518" s="26">
        <v>43862</v>
      </c>
      <c r="F11518">
        <v>2.5</v>
      </c>
      <c r="G11518">
        <v>3</v>
      </c>
      <c r="I11518">
        <v>28</v>
      </c>
      <c r="J11518">
        <v>29</v>
      </c>
      <c r="L11518">
        <v>36</v>
      </c>
      <c r="N11518">
        <v>24</v>
      </c>
      <c r="P11518">
        <v>1</v>
      </c>
      <c r="Q11518">
        <v>2</v>
      </c>
      <c r="S11518">
        <v>4</v>
      </c>
    </row>
    <row r="11519" spans="1:19" x14ac:dyDescent="0.25">
      <c r="A11519" s="20" t="s">
        <v>24153</v>
      </c>
      <c r="B11519" t="s">
        <v>23979</v>
      </c>
      <c r="C11519" t="s">
        <v>350</v>
      </c>
      <c r="D11519" s="20" t="s">
        <v>1002</v>
      </c>
      <c r="E11519" s="26">
        <v>43862</v>
      </c>
      <c r="F11519">
        <v>0</v>
      </c>
      <c r="G11519">
        <v>0</v>
      </c>
      <c r="I11519">
        <v>0</v>
      </c>
      <c r="J11519">
        <v>0</v>
      </c>
      <c r="L11519">
        <v>0</v>
      </c>
      <c r="N11519">
        <v>0</v>
      </c>
      <c r="P11519">
        <v>0</v>
      </c>
      <c r="Q11519">
        <v>0</v>
      </c>
      <c r="S11519">
        <v>0</v>
      </c>
    </row>
    <row r="11520" spans="1:19" x14ac:dyDescent="0.25">
      <c r="A11520" s="20" t="s">
        <v>24154</v>
      </c>
      <c r="B11520" t="s">
        <v>23980</v>
      </c>
      <c r="C11520" t="s">
        <v>351</v>
      </c>
      <c r="D11520" s="20" t="s">
        <v>1002</v>
      </c>
      <c r="E11520" s="26">
        <v>43862</v>
      </c>
      <c r="F11520">
        <v>0</v>
      </c>
      <c r="G11520">
        <v>0</v>
      </c>
      <c r="I11520">
        <v>0</v>
      </c>
      <c r="J11520">
        <v>0</v>
      </c>
      <c r="L11520">
        <v>0</v>
      </c>
      <c r="N11520">
        <v>0</v>
      </c>
      <c r="P11520">
        <v>0</v>
      </c>
      <c r="Q11520">
        <v>0</v>
      </c>
      <c r="S11520">
        <v>0</v>
      </c>
    </row>
    <row r="11521" spans="1:19" x14ac:dyDescent="0.25">
      <c r="A11521" s="20" t="s">
        <v>24155</v>
      </c>
      <c r="B11521" t="s">
        <v>23981</v>
      </c>
      <c r="C11521" t="s">
        <v>352</v>
      </c>
      <c r="D11521" s="20" t="s">
        <v>1002</v>
      </c>
      <c r="E11521" s="26">
        <v>43862</v>
      </c>
      <c r="F11521">
        <v>0</v>
      </c>
      <c r="G11521">
        <v>0</v>
      </c>
      <c r="I11521">
        <v>0</v>
      </c>
      <c r="J11521">
        <v>0</v>
      </c>
      <c r="L11521">
        <v>0</v>
      </c>
      <c r="N11521">
        <v>0</v>
      </c>
      <c r="P11521">
        <v>0</v>
      </c>
      <c r="Q11521">
        <v>0</v>
      </c>
      <c r="S11521">
        <v>0</v>
      </c>
    </row>
    <row r="11522" spans="1:19" x14ac:dyDescent="0.25">
      <c r="A11522" s="20" t="s">
        <v>24156</v>
      </c>
      <c r="B11522" t="s">
        <v>23982</v>
      </c>
      <c r="C11522" t="s">
        <v>353</v>
      </c>
      <c r="D11522" s="20" t="s">
        <v>1002</v>
      </c>
      <c r="E11522" s="26">
        <v>43862</v>
      </c>
      <c r="F11522">
        <v>0</v>
      </c>
      <c r="G11522">
        <v>0</v>
      </c>
      <c r="I11522">
        <v>0</v>
      </c>
      <c r="J11522">
        <v>0</v>
      </c>
      <c r="L11522">
        <v>0</v>
      </c>
      <c r="N11522">
        <v>0</v>
      </c>
      <c r="P11522">
        <v>0</v>
      </c>
      <c r="Q11522">
        <v>0</v>
      </c>
      <c r="S11522">
        <v>0</v>
      </c>
    </row>
    <row r="11523" spans="1:19" x14ac:dyDescent="0.25">
      <c r="A11523" s="20" t="s">
        <v>24157</v>
      </c>
      <c r="B11523" t="s">
        <v>23983</v>
      </c>
      <c r="C11523" t="s">
        <v>386</v>
      </c>
      <c r="D11523" s="20" t="s">
        <v>1002</v>
      </c>
      <c r="E11523" s="26">
        <v>43862</v>
      </c>
      <c r="F11523">
        <v>0</v>
      </c>
      <c r="G11523">
        <v>0</v>
      </c>
      <c r="I11523">
        <v>0</v>
      </c>
      <c r="J11523">
        <v>0</v>
      </c>
      <c r="L11523">
        <v>0</v>
      </c>
      <c r="N11523">
        <v>0</v>
      </c>
      <c r="P11523">
        <v>0</v>
      </c>
      <c r="Q11523">
        <v>0</v>
      </c>
      <c r="S11523">
        <v>0</v>
      </c>
    </row>
    <row r="11524" spans="1:19" x14ac:dyDescent="0.25">
      <c r="A11524" s="20" t="s">
        <v>24158</v>
      </c>
      <c r="B11524" t="s">
        <v>23984</v>
      </c>
      <c r="C11524" t="s">
        <v>354</v>
      </c>
      <c r="D11524" s="20" t="s">
        <v>1002</v>
      </c>
      <c r="E11524" s="26">
        <v>43862</v>
      </c>
      <c r="F11524">
        <v>1.5</v>
      </c>
      <c r="G11524">
        <v>1.5</v>
      </c>
      <c r="I11524">
        <v>9</v>
      </c>
      <c r="J11524">
        <v>9</v>
      </c>
      <c r="L11524">
        <v>9</v>
      </c>
      <c r="N11524">
        <v>9</v>
      </c>
      <c r="P11524">
        <v>1</v>
      </c>
      <c r="Q11524">
        <v>1</v>
      </c>
      <c r="S11524">
        <v>0</v>
      </c>
    </row>
    <row r="11525" spans="1:19" x14ac:dyDescent="0.25">
      <c r="A11525" s="20" t="s">
        <v>24159</v>
      </c>
      <c r="B11525" t="s">
        <v>23985</v>
      </c>
      <c r="C11525" t="s">
        <v>355</v>
      </c>
      <c r="D11525" s="20" t="s">
        <v>1002</v>
      </c>
      <c r="E11525" s="26">
        <v>43862</v>
      </c>
      <c r="F11525">
        <v>1</v>
      </c>
      <c r="G11525">
        <v>1</v>
      </c>
      <c r="I11525">
        <v>5</v>
      </c>
      <c r="J11525">
        <v>6</v>
      </c>
      <c r="L11525">
        <v>6</v>
      </c>
      <c r="N11525">
        <v>5</v>
      </c>
      <c r="P11525">
        <v>0</v>
      </c>
      <c r="Q11525">
        <v>0</v>
      </c>
      <c r="S11525">
        <v>0</v>
      </c>
    </row>
    <row r="11526" spans="1:19" x14ac:dyDescent="0.25">
      <c r="A11526" s="20" t="s">
        <v>24160</v>
      </c>
      <c r="B11526" t="s">
        <v>23986</v>
      </c>
      <c r="C11526" t="s">
        <v>1048</v>
      </c>
      <c r="D11526" s="20" t="s">
        <v>1002</v>
      </c>
      <c r="E11526" s="26">
        <v>43862</v>
      </c>
      <c r="F11526">
        <v>2.5</v>
      </c>
      <c r="G11526">
        <v>2</v>
      </c>
      <c r="I11526">
        <v>9</v>
      </c>
      <c r="J11526">
        <v>14</v>
      </c>
      <c r="L11526">
        <v>10</v>
      </c>
      <c r="N11526">
        <v>9</v>
      </c>
      <c r="P11526">
        <v>0</v>
      </c>
      <c r="Q11526">
        <v>3</v>
      </c>
      <c r="S11526">
        <v>0</v>
      </c>
    </row>
    <row r="11527" spans="1:19" x14ac:dyDescent="0.25">
      <c r="A11527" s="20" t="s">
        <v>24161</v>
      </c>
      <c r="B11527" t="s">
        <v>23987</v>
      </c>
      <c r="C11527" t="s">
        <v>1047</v>
      </c>
      <c r="D11527" s="20" t="s">
        <v>1002</v>
      </c>
      <c r="E11527" s="26">
        <v>43862</v>
      </c>
      <c r="F11527">
        <v>3.5</v>
      </c>
      <c r="G11527">
        <v>1.5</v>
      </c>
      <c r="I11527">
        <v>14</v>
      </c>
      <c r="J11527">
        <v>20</v>
      </c>
      <c r="L11527">
        <v>8</v>
      </c>
      <c r="N11527">
        <v>13</v>
      </c>
      <c r="P11527">
        <v>0</v>
      </c>
      <c r="Q11527">
        <v>0</v>
      </c>
      <c r="S11527">
        <v>1</v>
      </c>
    </row>
    <row r="11528" spans="1:19" x14ac:dyDescent="0.25">
      <c r="A11528" s="20" t="s">
        <v>24162</v>
      </c>
      <c r="B11528" t="s">
        <v>23988</v>
      </c>
      <c r="C11528" t="s">
        <v>1050</v>
      </c>
      <c r="D11528" s="20" t="s">
        <v>1002</v>
      </c>
      <c r="E11528" s="26">
        <v>43862</v>
      </c>
      <c r="F11528">
        <v>1.5</v>
      </c>
      <c r="G11528">
        <v>1.5</v>
      </c>
      <c r="I11528">
        <v>4</v>
      </c>
      <c r="J11528">
        <v>8</v>
      </c>
      <c r="L11528">
        <v>8</v>
      </c>
      <c r="N11528">
        <v>4</v>
      </c>
      <c r="P11528">
        <v>0</v>
      </c>
      <c r="Q11528">
        <v>0</v>
      </c>
      <c r="S11528">
        <v>0</v>
      </c>
    </row>
    <row r="11529" spans="1:19" x14ac:dyDescent="0.25">
      <c r="A11529" s="20" t="s">
        <v>24163</v>
      </c>
      <c r="B11529" t="s">
        <v>23989</v>
      </c>
      <c r="C11529" t="s">
        <v>1054</v>
      </c>
      <c r="D11529" s="20" t="s">
        <v>1002</v>
      </c>
      <c r="E11529" s="26">
        <v>43862</v>
      </c>
      <c r="F11529">
        <v>2</v>
      </c>
      <c r="G11529">
        <v>2</v>
      </c>
      <c r="I11529">
        <v>4</v>
      </c>
      <c r="J11529">
        <v>11</v>
      </c>
      <c r="L11529">
        <v>11</v>
      </c>
      <c r="N11529">
        <v>3</v>
      </c>
      <c r="P11529">
        <v>0</v>
      </c>
      <c r="Q11529">
        <v>1</v>
      </c>
      <c r="S11529">
        <v>1</v>
      </c>
    </row>
    <row r="11530" spans="1:19" x14ac:dyDescent="0.25">
      <c r="A11530" s="20" t="s">
        <v>24164</v>
      </c>
      <c r="B11530" t="s">
        <v>23990</v>
      </c>
      <c r="C11530" t="s">
        <v>1052</v>
      </c>
      <c r="D11530" s="20" t="s">
        <v>1002</v>
      </c>
      <c r="E11530" s="26">
        <v>43862</v>
      </c>
      <c r="F11530">
        <v>5</v>
      </c>
      <c r="G11530">
        <v>4.5</v>
      </c>
      <c r="I11530">
        <v>15</v>
      </c>
      <c r="J11530">
        <v>28</v>
      </c>
      <c r="L11530">
        <v>26</v>
      </c>
      <c r="N11530">
        <v>13</v>
      </c>
      <c r="P11530">
        <v>0</v>
      </c>
      <c r="Q11530">
        <v>4</v>
      </c>
      <c r="S11530">
        <v>2</v>
      </c>
    </row>
    <row r="11531" spans="1:19" x14ac:dyDescent="0.25">
      <c r="A11531" s="20" t="s">
        <v>24165</v>
      </c>
      <c r="B11531" t="s">
        <v>23991</v>
      </c>
      <c r="C11531" t="s">
        <v>1053</v>
      </c>
      <c r="D11531" s="20" t="s">
        <v>1002</v>
      </c>
      <c r="E11531" s="26">
        <v>43862</v>
      </c>
      <c r="F11531">
        <v>3</v>
      </c>
      <c r="G11531">
        <v>1.5</v>
      </c>
      <c r="I11531">
        <v>9</v>
      </c>
      <c r="J11531">
        <v>17</v>
      </c>
      <c r="L11531">
        <v>8</v>
      </c>
      <c r="N11531">
        <v>9</v>
      </c>
      <c r="P11531">
        <v>0</v>
      </c>
      <c r="Q11531">
        <v>0</v>
      </c>
      <c r="S11531">
        <v>0</v>
      </c>
    </row>
    <row r="11532" spans="1:19" x14ac:dyDescent="0.25">
      <c r="A11532" s="20" t="s">
        <v>24166</v>
      </c>
      <c r="B11532" t="s">
        <v>23992</v>
      </c>
      <c r="C11532" t="s">
        <v>962</v>
      </c>
      <c r="D11532" s="20" t="s">
        <v>1000</v>
      </c>
      <c r="E11532" s="26">
        <v>43862</v>
      </c>
      <c r="F11532">
        <v>0</v>
      </c>
      <c r="G11532">
        <v>0</v>
      </c>
      <c r="I11532">
        <v>0</v>
      </c>
      <c r="J11532">
        <v>0</v>
      </c>
      <c r="L11532">
        <v>0</v>
      </c>
      <c r="N11532">
        <v>0</v>
      </c>
      <c r="P11532">
        <v>0</v>
      </c>
      <c r="Q11532">
        <v>0</v>
      </c>
      <c r="S11532">
        <v>0</v>
      </c>
    </row>
    <row r="11533" spans="1:19" x14ac:dyDescent="0.25">
      <c r="A11533" s="20" t="s">
        <v>24167</v>
      </c>
      <c r="B11533" t="s">
        <v>23993</v>
      </c>
      <c r="C11533" t="s">
        <v>348</v>
      </c>
      <c r="D11533" s="20" t="s">
        <v>1000</v>
      </c>
      <c r="E11533" s="26">
        <v>43862</v>
      </c>
      <c r="F11533">
        <v>0</v>
      </c>
      <c r="G11533">
        <v>0</v>
      </c>
      <c r="I11533">
        <v>0</v>
      </c>
      <c r="J11533">
        <v>0</v>
      </c>
      <c r="L11533">
        <v>0</v>
      </c>
      <c r="N11533">
        <v>0</v>
      </c>
      <c r="P11533">
        <v>0</v>
      </c>
      <c r="Q11533">
        <v>0</v>
      </c>
      <c r="S11533">
        <v>0</v>
      </c>
    </row>
    <row r="11534" spans="1:19" x14ac:dyDescent="0.25">
      <c r="A11534" s="20" t="s">
        <v>24168</v>
      </c>
      <c r="B11534" t="s">
        <v>23994</v>
      </c>
      <c r="C11534" t="s">
        <v>357</v>
      </c>
      <c r="D11534" s="20" t="s">
        <v>1000</v>
      </c>
      <c r="E11534" s="26">
        <v>43862</v>
      </c>
      <c r="F11534">
        <v>0</v>
      </c>
      <c r="G11534">
        <v>0</v>
      </c>
      <c r="I11534">
        <v>0</v>
      </c>
      <c r="J11534">
        <v>0</v>
      </c>
      <c r="L11534">
        <v>0</v>
      </c>
      <c r="N11534">
        <v>0</v>
      </c>
      <c r="P11534">
        <v>0</v>
      </c>
      <c r="Q11534">
        <v>0</v>
      </c>
      <c r="S11534">
        <v>0</v>
      </c>
    </row>
    <row r="11535" spans="1:19" x14ac:dyDescent="0.25">
      <c r="A11535" s="20" t="s">
        <v>24169</v>
      </c>
      <c r="B11535" t="s">
        <v>23995</v>
      </c>
      <c r="C11535" t="s">
        <v>22399</v>
      </c>
      <c r="D11535" s="20" t="s">
        <v>1000</v>
      </c>
      <c r="E11535" s="26">
        <v>43862</v>
      </c>
      <c r="F11535">
        <v>0</v>
      </c>
      <c r="G11535">
        <v>0</v>
      </c>
      <c r="I11535">
        <v>0</v>
      </c>
      <c r="J11535">
        <v>0</v>
      </c>
      <c r="L11535">
        <v>0</v>
      </c>
      <c r="N11535">
        <v>0</v>
      </c>
      <c r="P11535">
        <v>0</v>
      </c>
      <c r="Q11535">
        <v>0</v>
      </c>
      <c r="S11535">
        <v>0</v>
      </c>
    </row>
    <row r="11536" spans="1:19" x14ac:dyDescent="0.25">
      <c r="A11536" s="20" t="s">
        <v>24170</v>
      </c>
      <c r="B11536" t="s">
        <v>23996</v>
      </c>
      <c r="C11536" t="s">
        <v>203</v>
      </c>
      <c r="D11536" s="20" t="s">
        <v>1000</v>
      </c>
      <c r="E11536" s="26">
        <v>43862</v>
      </c>
      <c r="F11536">
        <v>0</v>
      </c>
      <c r="G11536">
        <v>0</v>
      </c>
      <c r="I11536">
        <v>0</v>
      </c>
      <c r="J11536">
        <v>0</v>
      </c>
      <c r="L11536">
        <v>0</v>
      </c>
      <c r="N11536">
        <v>0</v>
      </c>
      <c r="P11536">
        <v>0</v>
      </c>
      <c r="Q11536">
        <v>0</v>
      </c>
      <c r="S11536">
        <v>0</v>
      </c>
    </row>
    <row r="11537" spans="1:19" x14ac:dyDescent="0.25">
      <c r="A11537" s="20" t="s">
        <v>24171</v>
      </c>
      <c r="B11537" t="s">
        <v>23997</v>
      </c>
      <c r="C11537" t="s">
        <v>387</v>
      </c>
      <c r="D11537" s="20" t="s">
        <v>1000</v>
      </c>
      <c r="E11537" s="26">
        <v>43862</v>
      </c>
      <c r="F11537">
        <v>0</v>
      </c>
      <c r="G11537">
        <v>0</v>
      </c>
      <c r="I11537">
        <v>0</v>
      </c>
      <c r="J11537">
        <v>0</v>
      </c>
      <c r="L11537">
        <v>0</v>
      </c>
      <c r="N11537">
        <v>0</v>
      </c>
      <c r="P11537">
        <v>0</v>
      </c>
      <c r="Q11537">
        <v>0</v>
      </c>
      <c r="S11537">
        <v>0</v>
      </c>
    </row>
    <row r="11538" spans="1:19" x14ac:dyDescent="0.25">
      <c r="A11538" s="20" t="s">
        <v>24172</v>
      </c>
      <c r="B11538" t="s">
        <v>23998</v>
      </c>
      <c r="C11538" t="s">
        <v>223</v>
      </c>
      <c r="D11538" s="20" t="s">
        <v>1000</v>
      </c>
      <c r="E11538" s="26">
        <v>43862</v>
      </c>
      <c r="F11538">
        <v>0</v>
      </c>
      <c r="G11538">
        <v>0</v>
      </c>
      <c r="I11538">
        <v>0</v>
      </c>
      <c r="J11538">
        <v>0</v>
      </c>
      <c r="L11538">
        <v>0</v>
      </c>
      <c r="N11538">
        <v>0</v>
      </c>
      <c r="P11538">
        <v>0</v>
      </c>
      <c r="Q11538">
        <v>0</v>
      </c>
      <c r="S11538">
        <v>0</v>
      </c>
    </row>
    <row r="11539" spans="1:19" x14ac:dyDescent="0.25">
      <c r="A11539" s="20" t="s">
        <v>24173</v>
      </c>
      <c r="B11539" t="s">
        <v>23999</v>
      </c>
      <c r="C11539" t="s">
        <v>346</v>
      </c>
      <c r="D11539" s="20" t="s">
        <v>1000</v>
      </c>
      <c r="E11539" s="26">
        <v>43862</v>
      </c>
      <c r="F11539">
        <v>0</v>
      </c>
      <c r="G11539">
        <v>0</v>
      </c>
      <c r="I11539">
        <v>0</v>
      </c>
      <c r="J11539">
        <v>0</v>
      </c>
      <c r="L11539">
        <v>0</v>
      </c>
      <c r="N11539">
        <v>0</v>
      </c>
      <c r="P11539">
        <v>0</v>
      </c>
      <c r="Q11539">
        <v>0</v>
      </c>
      <c r="S11539">
        <v>0</v>
      </c>
    </row>
    <row r="11540" spans="1:19" x14ac:dyDescent="0.25">
      <c r="A11540" s="20" t="s">
        <v>24174</v>
      </c>
      <c r="B11540" t="s">
        <v>24000</v>
      </c>
      <c r="C11540" t="s">
        <v>207</v>
      </c>
      <c r="D11540" s="20" t="s">
        <v>1000</v>
      </c>
      <c r="E11540" s="26">
        <v>43862</v>
      </c>
      <c r="F11540">
        <v>4.5</v>
      </c>
      <c r="G11540">
        <v>3</v>
      </c>
      <c r="I11540">
        <v>15</v>
      </c>
      <c r="J11540">
        <v>26</v>
      </c>
      <c r="L11540">
        <v>18</v>
      </c>
      <c r="N11540">
        <v>13</v>
      </c>
      <c r="P11540">
        <v>1</v>
      </c>
      <c r="Q11540">
        <v>1</v>
      </c>
      <c r="S11540">
        <v>2</v>
      </c>
    </row>
    <row r="11541" spans="1:19" x14ac:dyDescent="0.25">
      <c r="A11541" s="20" t="s">
        <v>24175</v>
      </c>
      <c r="B11541" t="s">
        <v>24001</v>
      </c>
      <c r="C11541" t="s">
        <v>212</v>
      </c>
      <c r="D11541" s="20" t="s">
        <v>1000</v>
      </c>
      <c r="E11541" s="26">
        <v>43862</v>
      </c>
      <c r="F11541">
        <v>4</v>
      </c>
      <c r="G11541">
        <v>4</v>
      </c>
      <c r="I11541">
        <v>8</v>
      </c>
      <c r="J11541">
        <v>23</v>
      </c>
      <c r="L11541">
        <v>23</v>
      </c>
      <c r="N11541">
        <v>7</v>
      </c>
      <c r="P11541">
        <v>0</v>
      </c>
      <c r="Q11541">
        <v>1</v>
      </c>
      <c r="S11541">
        <v>1</v>
      </c>
    </row>
    <row r="11542" spans="1:19" x14ac:dyDescent="0.25">
      <c r="A11542" s="20" t="s">
        <v>24176</v>
      </c>
      <c r="B11542" t="s">
        <v>24002</v>
      </c>
      <c r="C11542" t="s">
        <v>963</v>
      </c>
      <c r="D11542" s="20" t="s">
        <v>1000</v>
      </c>
      <c r="E11542" s="26">
        <v>43862</v>
      </c>
      <c r="F11542">
        <v>3</v>
      </c>
      <c r="G11542">
        <v>3</v>
      </c>
      <c r="I11542">
        <v>7</v>
      </c>
      <c r="J11542">
        <v>12</v>
      </c>
      <c r="L11542">
        <v>15</v>
      </c>
      <c r="N11542">
        <v>7</v>
      </c>
      <c r="P11542">
        <v>1</v>
      </c>
      <c r="Q11542">
        <v>1</v>
      </c>
      <c r="S11542">
        <v>0</v>
      </c>
    </row>
    <row r="11543" spans="1:19" x14ac:dyDescent="0.25">
      <c r="A11543" s="20" t="s">
        <v>24177</v>
      </c>
      <c r="B11543" t="s">
        <v>24003</v>
      </c>
      <c r="C11543" t="s">
        <v>225</v>
      </c>
      <c r="D11543" s="20" t="s">
        <v>1000</v>
      </c>
      <c r="E11543" s="26">
        <v>43862</v>
      </c>
      <c r="F11543">
        <v>3.5</v>
      </c>
      <c r="G11543">
        <v>6</v>
      </c>
      <c r="I11543">
        <v>5</v>
      </c>
      <c r="J11543">
        <v>30</v>
      </c>
      <c r="L11543">
        <v>55</v>
      </c>
      <c r="N11543">
        <v>2</v>
      </c>
      <c r="P11543">
        <v>0</v>
      </c>
      <c r="Q11543">
        <v>0</v>
      </c>
      <c r="S11543">
        <v>3</v>
      </c>
    </row>
    <row r="11544" spans="1:19" x14ac:dyDescent="0.25">
      <c r="A11544" s="20" t="s">
        <v>24178</v>
      </c>
      <c r="B11544" t="s">
        <v>24004</v>
      </c>
      <c r="C11544" t="s">
        <v>232</v>
      </c>
      <c r="D11544" s="20" t="s">
        <v>1000</v>
      </c>
      <c r="E11544" s="26">
        <v>43862</v>
      </c>
      <c r="F11544">
        <v>11</v>
      </c>
      <c r="G11544">
        <v>14.5</v>
      </c>
      <c r="I11544">
        <v>182</v>
      </c>
      <c r="J11544">
        <v>118</v>
      </c>
      <c r="L11544">
        <v>143</v>
      </c>
      <c r="N11544">
        <v>158</v>
      </c>
      <c r="P11544">
        <v>4</v>
      </c>
      <c r="Q11544">
        <v>24</v>
      </c>
      <c r="S11544">
        <v>24</v>
      </c>
    </row>
    <row r="11545" spans="1:19" x14ac:dyDescent="0.25">
      <c r="A11545" s="20" t="s">
        <v>24179</v>
      </c>
      <c r="B11545" t="s">
        <v>24005</v>
      </c>
      <c r="C11545" t="s">
        <v>317</v>
      </c>
      <c r="D11545" s="20" t="s">
        <v>1000</v>
      </c>
      <c r="E11545" s="26">
        <v>43862</v>
      </c>
      <c r="F11545">
        <v>8.5</v>
      </c>
      <c r="G11545">
        <v>7.5</v>
      </c>
      <c r="I11545">
        <v>20</v>
      </c>
      <c r="J11545">
        <v>50</v>
      </c>
      <c r="L11545">
        <v>43</v>
      </c>
      <c r="N11545">
        <v>18</v>
      </c>
      <c r="P11545">
        <v>1</v>
      </c>
      <c r="Q11545">
        <v>1</v>
      </c>
      <c r="S11545">
        <v>2</v>
      </c>
    </row>
    <row r="11546" spans="1:19" x14ac:dyDescent="0.25">
      <c r="A11546" s="20" t="s">
        <v>24180</v>
      </c>
      <c r="B11546" t="s">
        <v>24006</v>
      </c>
      <c r="C11546" t="s">
        <v>214</v>
      </c>
      <c r="D11546" s="20" t="s">
        <v>1000</v>
      </c>
      <c r="E11546" s="26">
        <v>43862</v>
      </c>
      <c r="F11546">
        <v>14</v>
      </c>
      <c r="G11546">
        <v>15.5</v>
      </c>
      <c r="I11546">
        <v>107</v>
      </c>
      <c r="J11546">
        <v>120</v>
      </c>
      <c r="L11546">
        <v>131</v>
      </c>
      <c r="N11546">
        <v>77</v>
      </c>
      <c r="P11546">
        <v>16</v>
      </c>
      <c r="Q11546">
        <v>22</v>
      </c>
      <c r="S11546">
        <v>30</v>
      </c>
    </row>
    <row r="11547" spans="1:19" x14ac:dyDescent="0.25">
      <c r="A11547" s="20" t="s">
        <v>24181</v>
      </c>
      <c r="B11547" t="s">
        <v>24007</v>
      </c>
      <c r="C11547" t="s">
        <v>230</v>
      </c>
      <c r="D11547" s="20" t="s">
        <v>1000</v>
      </c>
      <c r="E11547" s="26">
        <v>43862</v>
      </c>
      <c r="F11547">
        <v>0</v>
      </c>
      <c r="G11547">
        <v>0</v>
      </c>
      <c r="I11547">
        <v>0</v>
      </c>
      <c r="J11547">
        <v>0</v>
      </c>
      <c r="L11547">
        <v>0</v>
      </c>
      <c r="N11547">
        <v>0</v>
      </c>
      <c r="P11547">
        <v>0</v>
      </c>
      <c r="Q11547">
        <v>0</v>
      </c>
      <c r="S11547">
        <v>0</v>
      </c>
    </row>
    <row r="11548" spans="1:19" x14ac:dyDescent="0.25">
      <c r="A11548" s="20" t="s">
        <v>24182</v>
      </c>
      <c r="B11548" t="s">
        <v>24008</v>
      </c>
      <c r="C11548" t="s">
        <v>234</v>
      </c>
      <c r="D11548" s="20" t="s">
        <v>1000</v>
      </c>
      <c r="E11548" s="26">
        <v>43862</v>
      </c>
      <c r="F11548">
        <v>0</v>
      </c>
      <c r="G11548">
        <v>0</v>
      </c>
      <c r="I11548">
        <v>0</v>
      </c>
      <c r="J11548">
        <v>0</v>
      </c>
      <c r="L11548">
        <v>0</v>
      </c>
      <c r="N11548">
        <v>0</v>
      </c>
      <c r="P11548">
        <v>0</v>
      </c>
      <c r="Q11548">
        <v>0</v>
      </c>
      <c r="S11548">
        <v>0</v>
      </c>
    </row>
    <row r="11549" spans="1:19" x14ac:dyDescent="0.25">
      <c r="A11549" s="20" t="s">
        <v>24183</v>
      </c>
      <c r="B11549" t="s">
        <v>24009</v>
      </c>
      <c r="C11549" t="s">
        <v>217</v>
      </c>
      <c r="D11549" s="20" t="s">
        <v>1000</v>
      </c>
      <c r="E11549" s="26">
        <v>43862</v>
      </c>
      <c r="F11549">
        <v>0</v>
      </c>
      <c r="G11549">
        <v>0</v>
      </c>
      <c r="I11549">
        <v>0</v>
      </c>
      <c r="J11549">
        <v>0</v>
      </c>
      <c r="L11549">
        <v>0</v>
      </c>
      <c r="N11549">
        <v>0</v>
      </c>
      <c r="P11549">
        <v>0</v>
      </c>
      <c r="Q11549">
        <v>0</v>
      </c>
      <c r="S11549">
        <v>0</v>
      </c>
    </row>
    <row r="11550" spans="1:19" x14ac:dyDescent="0.25">
      <c r="A11550" s="20" t="s">
        <v>24184</v>
      </c>
      <c r="B11550" t="s">
        <v>24010</v>
      </c>
      <c r="C11550" t="s">
        <v>342</v>
      </c>
      <c r="D11550" s="20" t="s">
        <v>1000</v>
      </c>
      <c r="E11550" s="26">
        <v>43862</v>
      </c>
      <c r="F11550">
        <v>2.5</v>
      </c>
      <c r="G11550">
        <v>3</v>
      </c>
      <c r="I11550">
        <v>28</v>
      </c>
      <c r="J11550">
        <v>29</v>
      </c>
      <c r="L11550">
        <v>36</v>
      </c>
      <c r="N11550">
        <v>24</v>
      </c>
      <c r="P11550">
        <v>1</v>
      </c>
      <c r="Q11550">
        <v>2</v>
      </c>
      <c r="S11550">
        <v>4</v>
      </c>
    </row>
    <row r="11551" spans="1:19" x14ac:dyDescent="0.25">
      <c r="A11551" s="20" t="s">
        <v>24185</v>
      </c>
      <c r="B11551" t="s">
        <v>24011</v>
      </c>
      <c r="C11551" t="s">
        <v>220</v>
      </c>
      <c r="D11551" s="20" t="s">
        <v>1000</v>
      </c>
      <c r="E11551" s="26">
        <v>43862</v>
      </c>
      <c r="F11551">
        <v>0</v>
      </c>
      <c r="G11551">
        <v>0</v>
      </c>
      <c r="I11551">
        <v>0</v>
      </c>
      <c r="J11551">
        <v>0</v>
      </c>
      <c r="L11551">
        <v>0</v>
      </c>
      <c r="N11551">
        <v>0</v>
      </c>
      <c r="P11551">
        <v>0</v>
      </c>
      <c r="Q11551">
        <v>0</v>
      </c>
      <c r="S11551">
        <v>0</v>
      </c>
    </row>
    <row r="11552" spans="1:19" x14ac:dyDescent="0.25">
      <c r="A11552" s="20" t="s">
        <v>24186</v>
      </c>
      <c r="B11552" t="s">
        <v>24012</v>
      </c>
      <c r="C11552" t="s">
        <v>199</v>
      </c>
      <c r="D11552" s="20" t="s">
        <v>1000</v>
      </c>
      <c r="E11552" s="26">
        <v>43862</v>
      </c>
      <c r="F11552">
        <v>15</v>
      </c>
      <c r="G11552">
        <v>19</v>
      </c>
      <c r="I11552">
        <v>99</v>
      </c>
      <c r="J11552">
        <v>153</v>
      </c>
      <c r="L11552">
        <v>192</v>
      </c>
      <c r="N11552">
        <v>98</v>
      </c>
      <c r="P11552">
        <v>1</v>
      </c>
      <c r="Q11552">
        <v>1</v>
      </c>
      <c r="S11552">
        <v>1</v>
      </c>
    </row>
    <row r="11553" spans="1:19" x14ac:dyDescent="0.25">
      <c r="A11553" s="20" t="s">
        <v>24187</v>
      </c>
      <c r="B11553" t="s">
        <v>24013</v>
      </c>
      <c r="C11553" t="s">
        <v>199</v>
      </c>
      <c r="D11553" s="20" t="s">
        <v>1001</v>
      </c>
      <c r="E11553" s="26">
        <v>43862</v>
      </c>
      <c r="F11553">
        <v>3.5</v>
      </c>
      <c r="G11553">
        <v>3.5</v>
      </c>
      <c r="I11553">
        <v>8</v>
      </c>
      <c r="J11553">
        <v>19</v>
      </c>
      <c r="L11553">
        <v>19</v>
      </c>
      <c r="N11553">
        <v>7</v>
      </c>
      <c r="P11553">
        <v>0</v>
      </c>
      <c r="Q11553">
        <v>1</v>
      </c>
      <c r="S11553">
        <v>1</v>
      </c>
    </row>
    <row r="11554" spans="1:19" x14ac:dyDescent="0.25">
      <c r="A11554" s="20" t="s">
        <v>24188</v>
      </c>
      <c r="B11554" t="s">
        <v>24014</v>
      </c>
      <c r="C11554" t="s">
        <v>901</v>
      </c>
      <c r="D11554" s="20" t="s">
        <v>1000</v>
      </c>
      <c r="E11554" s="26">
        <v>43862</v>
      </c>
      <c r="F11554">
        <v>3.5</v>
      </c>
      <c r="G11554">
        <v>3</v>
      </c>
      <c r="I11554">
        <v>7</v>
      </c>
      <c r="J11554">
        <v>21</v>
      </c>
      <c r="L11554">
        <v>18</v>
      </c>
      <c r="N11554">
        <v>5</v>
      </c>
      <c r="P11554">
        <v>0</v>
      </c>
      <c r="Q11554">
        <v>4</v>
      </c>
      <c r="S11554">
        <v>2</v>
      </c>
    </row>
    <row r="11555" spans="1:19" x14ac:dyDescent="0.25">
      <c r="A11555" s="20" t="s">
        <v>24189</v>
      </c>
      <c r="B11555" t="s">
        <v>24015</v>
      </c>
      <c r="C11555" t="s">
        <v>901</v>
      </c>
      <c r="D11555" s="20" t="s">
        <v>1001</v>
      </c>
      <c r="E11555" s="26">
        <v>43862</v>
      </c>
      <c r="F11555">
        <v>4</v>
      </c>
      <c r="G11555">
        <v>3.5</v>
      </c>
      <c r="I11555">
        <v>17</v>
      </c>
      <c r="J11555">
        <v>21</v>
      </c>
      <c r="L11555">
        <v>18</v>
      </c>
      <c r="N11555">
        <v>17</v>
      </c>
      <c r="P11555">
        <v>0</v>
      </c>
      <c r="Q11555">
        <v>3</v>
      </c>
      <c r="S11555">
        <v>0</v>
      </c>
    </row>
    <row r="11556" spans="1:19" x14ac:dyDescent="0.25">
      <c r="A11556" s="20" t="s">
        <v>24190</v>
      </c>
      <c r="B11556" t="s">
        <v>24016</v>
      </c>
      <c r="C11556" t="s">
        <v>903</v>
      </c>
      <c r="D11556" s="20" t="s">
        <v>1000</v>
      </c>
      <c r="E11556" s="26">
        <v>43862</v>
      </c>
      <c r="F11556">
        <v>6.5</v>
      </c>
      <c r="G11556">
        <v>3</v>
      </c>
      <c r="I11556">
        <v>23</v>
      </c>
      <c r="J11556">
        <v>37</v>
      </c>
      <c r="L11556">
        <v>16</v>
      </c>
      <c r="N11556">
        <v>22</v>
      </c>
      <c r="P11556">
        <v>0</v>
      </c>
      <c r="Q11556">
        <v>0</v>
      </c>
      <c r="S11556">
        <v>1</v>
      </c>
    </row>
    <row r="11557" spans="1:19" x14ac:dyDescent="0.25">
      <c r="A11557" s="20" t="s">
        <v>24191</v>
      </c>
      <c r="B11557" t="s">
        <v>24017</v>
      </c>
      <c r="C11557" t="s">
        <v>903</v>
      </c>
      <c r="D11557" s="20" t="s">
        <v>1001</v>
      </c>
      <c r="E11557" s="26">
        <v>43862</v>
      </c>
      <c r="F11557">
        <v>0</v>
      </c>
      <c r="G11557">
        <v>0</v>
      </c>
      <c r="I11557">
        <v>0</v>
      </c>
      <c r="J11557">
        <v>0</v>
      </c>
      <c r="L11557">
        <v>0</v>
      </c>
      <c r="N11557">
        <v>0</v>
      </c>
      <c r="P11557">
        <v>0</v>
      </c>
      <c r="Q11557">
        <v>0</v>
      </c>
      <c r="S11557">
        <v>0</v>
      </c>
    </row>
    <row r="11558" spans="1:19" x14ac:dyDescent="0.25">
      <c r="A11558" s="20" t="s">
        <v>24192</v>
      </c>
      <c r="B11558" t="s">
        <v>24018</v>
      </c>
      <c r="C11558" t="s">
        <v>198</v>
      </c>
      <c r="D11558" s="20" t="s">
        <v>1002</v>
      </c>
      <c r="E11558" s="26">
        <v>43862</v>
      </c>
      <c r="F11558">
        <v>0</v>
      </c>
      <c r="G11558">
        <v>0</v>
      </c>
      <c r="I11558">
        <v>0</v>
      </c>
      <c r="J11558">
        <v>0</v>
      </c>
      <c r="L11558">
        <v>0</v>
      </c>
      <c r="N11558">
        <v>0</v>
      </c>
      <c r="P11558">
        <v>0</v>
      </c>
      <c r="Q11558">
        <v>0</v>
      </c>
      <c r="S11558">
        <v>0</v>
      </c>
    </row>
    <row r="11559" spans="1:19" x14ac:dyDescent="0.25">
      <c r="A11559" s="20" t="s">
        <v>24193</v>
      </c>
      <c r="B11559" t="s">
        <v>24019</v>
      </c>
      <c r="C11559" t="s">
        <v>962</v>
      </c>
      <c r="D11559" s="20" t="s">
        <v>1002</v>
      </c>
      <c r="E11559" s="26">
        <v>43862</v>
      </c>
      <c r="F11559">
        <v>0</v>
      </c>
      <c r="G11559">
        <v>0</v>
      </c>
      <c r="I11559">
        <v>0</v>
      </c>
      <c r="J11559">
        <v>0</v>
      </c>
      <c r="L11559">
        <v>0</v>
      </c>
      <c r="N11559">
        <v>0</v>
      </c>
      <c r="P11559">
        <v>0</v>
      </c>
      <c r="Q11559">
        <v>0</v>
      </c>
      <c r="S11559">
        <v>0</v>
      </c>
    </row>
    <row r="11560" spans="1:19" x14ac:dyDescent="0.25">
      <c r="A11560" s="20" t="s">
        <v>24194</v>
      </c>
      <c r="B11560" t="s">
        <v>24020</v>
      </c>
      <c r="C11560" t="s">
        <v>199</v>
      </c>
      <c r="D11560" s="20" t="s">
        <v>1002</v>
      </c>
      <c r="E11560" s="26">
        <v>43862</v>
      </c>
      <c r="F11560">
        <v>18.5</v>
      </c>
      <c r="G11560">
        <v>22.5</v>
      </c>
      <c r="I11560">
        <v>107</v>
      </c>
      <c r="J11560">
        <v>172</v>
      </c>
      <c r="L11560">
        <v>211</v>
      </c>
      <c r="N11560">
        <v>105</v>
      </c>
      <c r="P11560">
        <v>1</v>
      </c>
      <c r="Q11560">
        <v>2</v>
      </c>
      <c r="S11560">
        <v>2</v>
      </c>
    </row>
    <row r="11561" spans="1:19" x14ac:dyDescent="0.25">
      <c r="A11561" s="20" t="s">
        <v>24195</v>
      </c>
      <c r="B11561" t="s">
        <v>24021</v>
      </c>
      <c r="C11561" t="s">
        <v>348</v>
      </c>
      <c r="D11561" s="20" t="s">
        <v>1002</v>
      </c>
      <c r="E11561" s="26">
        <v>43862</v>
      </c>
      <c r="F11561">
        <v>0</v>
      </c>
      <c r="G11561">
        <v>0</v>
      </c>
      <c r="I11561">
        <v>0</v>
      </c>
      <c r="J11561">
        <v>0</v>
      </c>
      <c r="L11561">
        <v>0</v>
      </c>
      <c r="N11561">
        <v>0</v>
      </c>
      <c r="P11561">
        <v>0</v>
      </c>
      <c r="Q11561">
        <v>0</v>
      </c>
      <c r="S11561">
        <v>0</v>
      </c>
    </row>
    <row r="11562" spans="1:19" x14ac:dyDescent="0.25">
      <c r="A11562" s="20" t="s">
        <v>24196</v>
      </c>
      <c r="B11562" t="s">
        <v>24022</v>
      </c>
      <c r="C11562" t="s">
        <v>357</v>
      </c>
      <c r="D11562" s="20" t="s">
        <v>1002</v>
      </c>
      <c r="E11562" s="26">
        <v>43862</v>
      </c>
      <c r="F11562">
        <v>0</v>
      </c>
      <c r="G11562">
        <v>0</v>
      </c>
      <c r="I11562">
        <v>0</v>
      </c>
      <c r="J11562">
        <v>0</v>
      </c>
      <c r="L11562">
        <v>0</v>
      </c>
      <c r="N11562">
        <v>0</v>
      </c>
      <c r="P11562">
        <v>0</v>
      </c>
      <c r="Q11562">
        <v>0</v>
      </c>
      <c r="S11562">
        <v>0</v>
      </c>
    </row>
    <row r="11563" spans="1:19" x14ac:dyDescent="0.25">
      <c r="A11563" s="20" t="s">
        <v>24197</v>
      </c>
      <c r="B11563" t="s">
        <v>24023</v>
      </c>
      <c r="C11563" t="s">
        <v>227</v>
      </c>
      <c r="D11563" s="20" t="s">
        <v>1002</v>
      </c>
      <c r="E11563" s="26">
        <v>43862</v>
      </c>
      <c r="F11563">
        <v>0</v>
      </c>
      <c r="G11563">
        <v>0</v>
      </c>
      <c r="I11563">
        <v>0</v>
      </c>
      <c r="J11563">
        <v>0</v>
      </c>
      <c r="L11563">
        <v>0</v>
      </c>
      <c r="N11563">
        <v>0</v>
      </c>
      <c r="P11563">
        <v>0</v>
      </c>
      <c r="Q11563">
        <v>0</v>
      </c>
      <c r="S11563">
        <v>0</v>
      </c>
    </row>
    <row r="11564" spans="1:19" x14ac:dyDescent="0.25">
      <c r="A11564" s="20" t="s">
        <v>24198</v>
      </c>
      <c r="B11564" t="s">
        <v>24024</v>
      </c>
      <c r="C11564" t="s">
        <v>203</v>
      </c>
      <c r="D11564" s="20" t="s">
        <v>1002</v>
      </c>
      <c r="E11564" s="26">
        <v>43862</v>
      </c>
      <c r="F11564">
        <v>0</v>
      </c>
      <c r="G11564">
        <v>0</v>
      </c>
      <c r="I11564">
        <v>0</v>
      </c>
      <c r="J11564">
        <v>0</v>
      </c>
      <c r="L11564">
        <v>0</v>
      </c>
      <c r="N11564">
        <v>0</v>
      </c>
      <c r="P11564">
        <v>0</v>
      </c>
      <c r="Q11564">
        <v>0</v>
      </c>
      <c r="S11564">
        <v>0</v>
      </c>
    </row>
    <row r="11565" spans="1:19" x14ac:dyDescent="0.25">
      <c r="A11565" s="20" t="s">
        <v>24199</v>
      </c>
      <c r="B11565" t="s">
        <v>24025</v>
      </c>
      <c r="C11565" t="s">
        <v>387</v>
      </c>
      <c r="D11565" s="20" t="s">
        <v>1002</v>
      </c>
      <c r="E11565" s="26">
        <v>43862</v>
      </c>
      <c r="F11565">
        <v>0</v>
      </c>
      <c r="G11565">
        <v>0</v>
      </c>
      <c r="I11565">
        <v>0</v>
      </c>
      <c r="J11565">
        <v>0</v>
      </c>
      <c r="L11565">
        <v>0</v>
      </c>
      <c r="N11565">
        <v>0</v>
      </c>
      <c r="P11565">
        <v>0</v>
      </c>
      <c r="Q11565">
        <v>0</v>
      </c>
      <c r="S11565">
        <v>0</v>
      </c>
    </row>
    <row r="11566" spans="1:19" x14ac:dyDescent="0.25">
      <c r="A11566" s="20" t="s">
        <v>24200</v>
      </c>
      <c r="B11566" t="s">
        <v>24026</v>
      </c>
      <c r="C11566" t="s">
        <v>223</v>
      </c>
      <c r="D11566" s="20" t="s">
        <v>1002</v>
      </c>
      <c r="E11566" s="26">
        <v>43862</v>
      </c>
      <c r="F11566">
        <v>0</v>
      </c>
      <c r="G11566">
        <v>0</v>
      </c>
      <c r="I11566">
        <v>0</v>
      </c>
      <c r="J11566">
        <v>0</v>
      </c>
      <c r="L11566">
        <v>0</v>
      </c>
      <c r="N11566">
        <v>0</v>
      </c>
      <c r="P11566">
        <v>0</v>
      </c>
      <c r="Q11566">
        <v>0</v>
      </c>
      <c r="S11566">
        <v>0</v>
      </c>
    </row>
    <row r="11567" spans="1:19" x14ac:dyDescent="0.25">
      <c r="A11567" s="20" t="s">
        <v>24201</v>
      </c>
      <c r="B11567" t="s">
        <v>24027</v>
      </c>
      <c r="C11567" t="s">
        <v>346</v>
      </c>
      <c r="D11567" s="20" t="s">
        <v>1002</v>
      </c>
      <c r="E11567" s="26">
        <v>43862</v>
      </c>
      <c r="F11567">
        <v>0</v>
      </c>
      <c r="G11567">
        <v>0</v>
      </c>
      <c r="I11567">
        <v>0</v>
      </c>
      <c r="J11567">
        <v>0</v>
      </c>
      <c r="L11567">
        <v>0</v>
      </c>
      <c r="N11567">
        <v>0</v>
      </c>
      <c r="P11567">
        <v>0</v>
      </c>
      <c r="Q11567">
        <v>0</v>
      </c>
      <c r="S11567">
        <v>0</v>
      </c>
    </row>
    <row r="11568" spans="1:19" x14ac:dyDescent="0.25">
      <c r="A11568" s="20" t="s">
        <v>24202</v>
      </c>
      <c r="B11568" t="s">
        <v>24028</v>
      </c>
      <c r="C11568" t="s">
        <v>207</v>
      </c>
      <c r="D11568" s="20" t="s">
        <v>1002</v>
      </c>
      <c r="E11568" s="26">
        <v>43862</v>
      </c>
      <c r="F11568">
        <v>4.5</v>
      </c>
      <c r="G11568">
        <v>3</v>
      </c>
      <c r="I11568">
        <v>15</v>
      </c>
      <c r="J11568">
        <v>26</v>
      </c>
      <c r="L11568">
        <v>18</v>
      </c>
      <c r="N11568">
        <v>13</v>
      </c>
      <c r="P11568">
        <v>1</v>
      </c>
      <c r="Q11568">
        <v>1</v>
      </c>
      <c r="S11568">
        <v>2</v>
      </c>
    </row>
    <row r="11569" spans="1:19" x14ac:dyDescent="0.25">
      <c r="A11569" s="20" t="s">
        <v>24203</v>
      </c>
      <c r="B11569" t="s">
        <v>24029</v>
      </c>
      <c r="C11569" t="s">
        <v>212</v>
      </c>
      <c r="D11569" s="20" t="s">
        <v>1002</v>
      </c>
      <c r="E11569" s="26">
        <v>43862</v>
      </c>
      <c r="F11569">
        <v>4</v>
      </c>
      <c r="G11569">
        <v>4</v>
      </c>
      <c r="I11569">
        <v>8</v>
      </c>
      <c r="J11569">
        <v>23</v>
      </c>
      <c r="L11569">
        <v>23</v>
      </c>
      <c r="N11569">
        <v>7</v>
      </c>
      <c r="P11569">
        <v>0</v>
      </c>
      <c r="Q11569">
        <v>1</v>
      </c>
      <c r="S11569">
        <v>1</v>
      </c>
    </row>
    <row r="11570" spans="1:19" x14ac:dyDescent="0.25">
      <c r="A11570" s="20" t="s">
        <v>24204</v>
      </c>
      <c r="B11570" t="s">
        <v>24030</v>
      </c>
      <c r="C11570" t="s">
        <v>963</v>
      </c>
      <c r="D11570" s="20" t="s">
        <v>1002</v>
      </c>
      <c r="E11570" s="26">
        <v>43862</v>
      </c>
      <c r="F11570">
        <v>3</v>
      </c>
      <c r="G11570">
        <v>3</v>
      </c>
      <c r="I11570">
        <v>7</v>
      </c>
      <c r="J11570">
        <v>12</v>
      </c>
      <c r="L11570">
        <v>15</v>
      </c>
      <c r="N11570">
        <v>7</v>
      </c>
      <c r="P11570">
        <v>1</v>
      </c>
      <c r="Q11570">
        <v>1</v>
      </c>
      <c r="S11570">
        <v>0</v>
      </c>
    </row>
    <row r="11571" spans="1:19" x14ac:dyDescent="0.25">
      <c r="A11571" s="20" t="s">
        <v>24205</v>
      </c>
      <c r="B11571" t="s">
        <v>24031</v>
      </c>
      <c r="C11571" t="s">
        <v>225</v>
      </c>
      <c r="D11571" s="20" t="s">
        <v>1002</v>
      </c>
      <c r="E11571" s="26">
        <v>43862</v>
      </c>
      <c r="F11571">
        <v>3.5</v>
      </c>
      <c r="G11571">
        <v>6</v>
      </c>
      <c r="I11571">
        <v>5</v>
      </c>
      <c r="J11571">
        <v>30</v>
      </c>
      <c r="L11571">
        <v>55</v>
      </c>
      <c r="N11571">
        <v>2</v>
      </c>
      <c r="P11571">
        <v>0</v>
      </c>
      <c r="Q11571">
        <v>0</v>
      </c>
      <c r="S11571">
        <v>3</v>
      </c>
    </row>
    <row r="11572" spans="1:19" x14ac:dyDescent="0.25">
      <c r="A11572" s="20" t="s">
        <v>24206</v>
      </c>
      <c r="B11572" t="s">
        <v>24032</v>
      </c>
      <c r="C11572" t="s">
        <v>901</v>
      </c>
      <c r="D11572" s="20" t="s">
        <v>1002</v>
      </c>
      <c r="E11572" s="26">
        <v>43862</v>
      </c>
      <c r="F11572">
        <v>7.5</v>
      </c>
      <c r="G11572">
        <v>6.5</v>
      </c>
      <c r="I11572">
        <v>24</v>
      </c>
      <c r="J11572">
        <v>42</v>
      </c>
      <c r="L11572">
        <v>36</v>
      </c>
      <c r="N11572">
        <v>22</v>
      </c>
      <c r="P11572">
        <v>0</v>
      </c>
      <c r="Q11572">
        <v>7</v>
      </c>
      <c r="S11572">
        <v>2</v>
      </c>
    </row>
    <row r="11573" spans="1:19" x14ac:dyDescent="0.25">
      <c r="A11573" s="20" t="s">
        <v>24207</v>
      </c>
      <c r="B11573" t="s">
        <v>24033</v>
      </c>
      <c r="C11573" t="s">
        <v>232</v>
      </c>
      <c r="D11573" s="20" t="s">
        <v>1002</v>
      </c>
      <c r="E11573" s="26">
        <v>43862</v>
      </c>
      <c r="F11573">
        <v>11</v>
      </c>
      <c r="G11573">
        <v>14.5</v>
      </c>
      <c r="I11573">
        <v>182</v>
      </c>
      <c r="J11573">
        <v>118</v>
      </c>
      <c r="L11573">
        <v>143</v>
      </c>
      <c r="N11573">
        <v>158</v>
      </c>
      <c r="P11573">
        <v>4</v>
      </c>
      <c r="Q11573">
        <v>24</v>
      </c>
      <c r="S11573">
        <v>24</v>
      </c>
    </row>
    <row r="11574" spans="1:19" x14ac:dyDescent="0.25">
      <c r="A11574" s="20" t="s">
        <v>24208</v>
      </c>
      <c r="B11574" t="s">
        <v>24034</v>
      </c>
      <c r="C11574" t="s">
        <v>317</v>
      </c>
      <c r="D11574" s="20" t="s">
        <v>1002</v>
      </c>
      <c r="E11574" s="26">
        <v>43862</v>
      </c>
      <c r="F11574">
        <v>8.5</v>
      </c>
      <c r="G11574">
        <v>7.5</v>
      </c>
      <c r="I11574">
        <v>20</v>
      </c>
      <c r="J11574">
        <v>50</v>
      </c>
      <c r="L11574">
        <v>43</v>
      </c>
      <c r="N11574">
        <v>18</v>
      </c>
      <c r="P11574">
        <v>1</v>
      </c>
      <c r="Q11574">
        <v>1</v>
      </c>
      <c r="S11574">
        <v>2</v>
      </c>
    </row>
    <row r="11575" spans="1:19" x14ac:dyDescent="0.25">
      <c r="A11575" s="20" t="s">
        <v>24209</v>
      </c>
      <c r="B11575" t="s">
        <v>24035</v>
      </c>
      <c r="C11575" t="s">
        <v>214</v>
      </c>
      <c r="D11575" s="20" t="s">
        <v>1002</v>
      </c>
      <c r="E11575" s="26">
        <v>43862</v>
      </c>
      <c r="F11575">
        <v>14</v>
      </c>
      <c r="G11575">
        <v>15.5</v>
      </c>
      <c r="I11575">
        <v>107</v>
      </c>
      <c r="J11575">
        <v>120</v>
      </c>
      <c r="L11575">
        <v>131</v>
      </c>
      <c r="N11575">
        <v>77</v>
      </c>
      <c r="P11575">
        <v>16</v>
      </c>
      <c r="Q11575">
        <v>22</v>
      </c>
      <c r="S11575">
        <v>30</v>
      </c>
    </row>
    <row r="11576" spans="1:19" x14ac:dyDescent="0.25">
      <c r="A11576" s="20" t="s">
        <v>24210</v>
      </c>
      <c r="B11576" t="s">
        <v>24036</v>
      </c>
      <c r="C11576" t="s">
        <v>903</v>
      </c>
      <c r="D11576" s="20" t="s">
        <v>1002</v>
      </c>
      <c r="E11576" s="26">
        <v>43862</v>
      </c>
      <c r="F11576">
        <v>6.5</v>
      </c>
      <c r="G11576">
        <v>3</v>
      </c>
      <c r="I11576">
        <v>23</v>
      </c>
      <c r="J11576">
        <v>37</v>
      </c>
      <c r="L11576">
        <v>16</v>
      </c>
      <c r="N11576">
        <v>22</v>
      </c>
      <c r="P11576">
        <v>0</v>
      </c>
      <c r="Q11576">
        <v>0</v>
      </c>
      <c r="S11576">
        <v>1</v>
      </c>
    </row>
    <row r="11577" spans="1:19" x14ac:dyDescent="0.25">
      <c r="A11577" s="20" t="s">
        <v>24211</v>
      </c>
      <c r="B11577" t="s">
        <v>24037</v>
      </c>
      <c r="C11577" t="s">
        <v>230</v>
      </c>
      <c r="D11577" s="20" t="s">
        <v>1002</v>
      </c>
      <c r="E11577" s="26">
        <v>43862</v>
      </c>
      <c r="F11577">
        <v>0</v>
      </c>
      <c r="G11577">
        <v>0</v>
      </c>
      <c r="I11577">
        <v>0</v>
      </c>
      <c r="J11577">
        <v>0</v>
      </c>
      <c r="L11577">
        <v>0</v>
      </c>
      <c r="N11577">
        <v>0</v>
      </c>
      <c r="P11577">
        <v>0</v>
      </c>
      <c r="Q11577">
        <v>0</v>
      </c>
      <c r="S11577">
        <v>0</v>
      </c>
    </row>
    <row r="11578" spans="1:19" x14ac:dyDescent="0.25">
      <c r="A11578" s="20" t="s">
        <v>24212</v>
      </c>
      <c r="B11578" t="s">
        <v>24038</v>
      </c>
      <c r="C11578" t="s">
        <v>234</v>
      </c>
      <c r="D11578" s="20" t="s">
        <v>1002</v>
      </c>
      <c r="E11578" s="26">
        <v>43862</v>
      </c>
      <c r="F11578">
        <v>0</v>
      </c>
      <c r="G11578">
        <v>0</v>
      </c>
      <c r="I11578">
        <v>0</v>
      </c>
      <c r="J11578">
        <v>0</v>
      </c>
      <c r="L11578">
        <v>0</v>
      </c>
      <c r="N11578">
        <v>0</v>
      </c>
      <c r="P11578">
        <v>0</v>
      </c>
      <c r="Q11578">
        <v>0</v>
      </c>
      <c r="S11578">
        <v>0</v>
      </c>
    </row>
    <row r="11579" spans="1:19" x14ac:dyDescent="0.25">
      <c r="A11579" s="20" t="s">
        <v>24213</v>
      </c>
      <c r="B11579" t="s">
        <v>24039</v>
      </c>
      <c r="C11579" t="s">
        <v>217</v>
      </c>
      <c r="D11579" s="20" t="s">
        <v>1002</v>
      </c>
      <c r="E11579" s="26">
        <v>43862</v>
      </c>
      <c r="F11579">
        <v>0</v>
      </c>
      <c r="G11579">
        <v>0</v>
      </c>
      <c r="I11579">
        <v>0</v>
      </c>
      <c r="J11579">
        <v>0</v>
      </c>
      <c r="L11579">
        <v>0</v>
      </c>
      <c r="N11579">
        <v>0</v>
      </c>
      <c r="P11579">
        <v>0</v>
      </c>
      <c r="Q11579">
        <v>0</v>
      </c>
      <c r="S11579">
        <v>0</v>
      </c>
    </row>
    <row r="11580" spans="1:19" x14ac:dyDescent="0.25">
      <c r="A11580" s="20" t="s">
        <v>24214</v>
      </c>
      <c r="B11580" t="s">
        <v>24040</v>
      </c>
      <c r="C11580" t="s">
        <v>342</v>
      </c>
      <c r="D11580" s="20" t="s">
        <v>1002</v>
      </c>
      <c r="E11580" s="26">
        <v>43862</v>
      </c>
      <c r="F11580">
        <v>2.5</v>
      </c>
      <c r="G11580">
        <v>3</v>
      </c>
      <c r="I11580">
        <v>28</v>
      </c>
      <c r="J11580">
        <v>29</v>
      </c>
      <c r="L11580">
        <v>36</v>
      </c>
      <c r="N11580">
        <v>24</v>
      </c>
      <c r="P11580">
        <v>1</v>
      </c>
      <c r="Q11580">
        <v>2</v>
      </c>
      <c r="S11580">
        <v>4</v>
      </c>
    </row>
    <row r="11581" spans="1:19" x14ac:dyDescent="0.25">
      <c r="A11581" s="20" t="s">
        <v>24215</v>
      </c>
      <c r="B11581" t="s">
        <v>24041</v>
      </c>
      <c r="C11581" t="s">
        <v>220</v>
      </c>
      <c r="D11581" s="20" t="s">
        <v>1002</v>
      </c>
      <c r="E11581" s="26">
        <v>43862</v>
      </c>
      <c r="F11581">
        <v>0</v>
      </c>
      <c r="G11581">
        <v>0</v>
      </c>
      <c r="I11581">
        <v>0</v>
      </c>
      <c r="J11581">
        <v>0</v>
      </c>
      <c r="L11581">
        <v>0</v>
      </c>
      <c r="N11581">
        <v>0</v>
      </c>
      <c r="P11581">
        <v>0</v>
      </c>
      <c r="Q11581">
        <v>0</v>
      </c>
      <c r="S11581">
        <v>0</v>
      </c>
    </row>
    <row r="11582" spans="1:19" x14ac:dyDescent="0.25">
      <c r="A11582" s="20" t="s">
        <v>24216</v>
      </c>
      <c r="B11582" t="s">
        <v>24042</v>
      </c>
      <c r="C11582" t="s">
        <v>242</v>
      </c>
      <c r="D11582" s="20" t="s">
        <v>1000</v>
      </c>
      <c r="E11582" s="26">
        <v>43862</v>
      </c>
      <c r="F11582">
        <v>0</v>
      </c>
      <c r="G11582">
        <v>0</v>
      </c>
      <c r="I11582">
        <v>0</v>
      </c>
      <c r="J11582">
        <v>0</v>
      </c>
      <c r="L11582">
        <v>0</v>
      </c>
      <c r="N11582">
        <v>0</v>
      </c>
      <c r="P11582">
        <v>0</v>
      </c>
      <c r="Q11582">
        <v>0</v>
      </c>
      <c r="S11582">
        <v>0</v>
      </c>
    </row>
    <row r="11583" spans="1:19" x14ac:dyDescent="0.25">
      <c r="A11583" s="20" t="s">
        <v>24217</v>
      </c>
      <c r="B11583" t="s">
        <v>24043</v>
      </c>
      <c r="C11583" t="s">
        <v>242</v>
      </c>
      <c r="D11583" s="20" t="s">
        <v>1002</v>
      </c>
      <c r="E11583" s="26">
        <v>43862</v>
      </c>
      <c r="F11583">
        <v>0</v>
      </c>
      <c r="G11583">
        <v>0</v>
      </c>
      <c r="I11583">
        <v>0</v>
      </c>
      <c r="J11583">
        <v>0</v>
      </c>
      <c r="L11583">
        <v>0</v>
      </c>
      <c r="N11583">
        <v>0</v>
      </c>
      <c r="P11583">
        <v>0</v>
      </c>
      <c r="Q11583">
        <v>0</v>
      </c>
      <c r="S11583">
        <v>0</v>
      </c>
    </row>
    <row r="11584" spans="1:19" x14ac:dyDescent="0.25">
      <c r="A11584" s="20" t="s">
        <v>24218</v>
      </c>
      <c r="B11584" t="s">
        <v>24044</v>
      </c>
      <c r="C11584" t="s">
        <v>2724</v>
      </c>
      <c r="D11584" s="20" t="s">
        <v>1000</v>
      </c>
      <c r="E11584" s="26">
        <v>43862</v>
      </c>
      <c r="F11584">
        <v>3.5</v>
      </c>
      <c r="G11584">
        <v>1.5</v>
      </c>
      <c r="I11584">
        <v>14</v>
      </c>
      <c r="J11584">
        <v>20</v>
      </c>
      <c r="L11584">
        <v>8</v>
      </c>
      <c r="N11584">
        <v>13</v>
      </c>
      <c r="P11584">
        <v>0</v>
      </c>
      <c r="Q11584">
        <v>0</v>
      </c>
      <c r="S11584">
        <v>1</v>
      </c>
    </row>
    <row r="11585" spans="1:19" x14ac:dyDescent="0.25">
      <c r="A11585" s="20" t="s">
        <v>24219</v>
      </c>
      <c r="B11585" t="s">
        <v>24045</v>
      </c>
      <c r="C11585" t="s">
        <v>2724</v>
      </c>
      <c r="D11585" s="20" t="s">
        <v>1001</v>
      </c>
      <c r="E11585" s="26">
        <v>43862</v>
      </c>
      <c r="F11585">
        <v>4</v>
      </c>
      <c r="G11585">
        <v>3.5</v>
      </c>
      <c r="I11585">
        <v>13</v>
      </c>
      <c r="J11585">
        <v>22</v>
      </c>
      <c r="L11585">
        <v>18</v>
      </c>
      <c r="N11585">
        <v>13</v>
      </c>
      <c r="P11585">
        <v>0</v>
      </c>
      <c r="Q11585">
        <v>3</v>
      </c>
      <c r="S11585">
        <v>0</v>
      </c>
    </row>
    <row r="11586" spans="1:19" x14ac:dyDescent="0.25">
      <c r="A11586" s="20" t="s">
        <v>24220</v>
      </c>
      <c r="B11586" t="s">
        <v>24046</v>
      </c>
      <c r="C11586" t="s">
        <v>2724</v>
      </c>
      <c r="D11586" s="20" t="s">
        <v>1002</v>
      </c>
      <c r="E11586" s="26">
        <v>43862</v>
      </c>
      <c r="F11586">
        <v>7.5</v>
      </c>
      <c r="G11586">
        <v>5</v>
      </c>
      <c r="I11586">
        <v>27</v>
      </c>
      <c r="J11586">
        <v>42</v>
      </c>
      <c r="L11586">
        <v>26</v>
      </c>
      <c r="N11586">
        <v>26</v>
      </c>
      <c r="P11586">
        <v>0</v>
      </c>
      <c r="Q11586">
        <v>3</v>
      </c>
      <c r="S11586">
        <v>1</v>
      </c>
    </row>
    <row r="11587" spans="1:19" x14ac:dyDescent="0.25">
      <c r="A11587" s="20" t="s">
        <v>24221</v>
      </c>
      <c r="B11587" t="s">
        <v>24047</v>
      </c>
      <c r="C11587" t="s">
        <v>237</v>
      </c>
      <c r="D11587" s="20" t="s">
        <v>1000</v>
      </c>
      <c r="E11587" s="26">
        <v>43862</v>
      </c>
      <c r="F11587">
        <v>5</v>
      </c>
      <c r="G11587">
        <v>6</v>
      </c>
      <c r="I11587">
        <v>36</v>
      </c>
      <c r="J11587">
        <v>30</v>
      </c>
      <c r="L11587">
        <v>36</v>
      </c>
      <c r="N11587">
        <v>27</v>
      </c>
      <c r="P11587">
        <v>4</v>
      </c>
      <c r="Q11587">
        <v>9</v>
      </c>
      <c r="S11587">
        <v>9</v>
      </c>
    </row>
    <row r="11588" spans="1:19" x14ac:dyDescent="0.25">
      <c r="A11588" s="20" t="s">
        <v>24222</v>
      </c>
      <c r="B11588" t="s">
        <v>24048</v>
      </c>
      <c r="C11588" t="s">
        <v>237</v>
      </c>
      <c r="D11588" s="20" t="s">
        <v>1002</v>
      </c>
      <c r="E11588" s="26">
        <v>43862</v>
      </c>
      <c r="F11588">
        <v>5</v>
      </c>
      <c r="G11588">
        <v>6</v>
      </c>
      <c r="I11588">
        <v>36</v>
      </c>
      <c r="J11588">
        <v>30</v>
      </c>
      <c r="L11588">
        <v>36</v>
      </c>
      <c r="N11588">
        <v>27</v>
      </c>
      <c r="P11588">
        <v>4</v>
      </c>
      <c r="Q11588">
        <v>9</v>
      </c>
      <c r="S11588">
        <v>9</v>
      </c>
    </row>
    <row r="11589" spans="1:19" x14ac:dyDescent="0.25">
      <c r="A11589" s="20" t="s">
        <v>24223</v>
      </c>
      <c r="B11589" t="s">
        <v>24049</v>
      </c>
      <c r="C11589" t="s">
        <v>238</v>
      </c>
      <c r="D11589" s="20" t="s">
        <v>1000</v>
      </c>
      <c r="E11589" s="26">
        <v>43862</v>
      </c>
      <c r="F11589">
        <v>4</v>
      </c>
      <c r="G11589">
        <v>6</v>
      </c>
      <c r="I11589">
        <v>8</v>
      </c>
      <c r="J11589">
        <v>17</v>
      </c>
      <c r="L11589">
        <v>30</v>
      </c>
      <c r="N11589">
        <v>8</v>
      </c>
      <c r="P11589">
        <v>5</v>
      </c>
      <c r="Q11589">
        <v>7</v>
      </c>
      <c r="S11589">
        <v>0</v>
      </c>
    </row>
    <row r="11590" spans="1:19" x14ac:dyDescent="0.25">
      <c r="A11590" s="20" t="s">
        <v>24224</v>
      </c>
      <c r="B11590" t="s">
        <v>24050</v>
      </c>
      <c r="C11590" t="s">
        <v>238</v>
      </c>
      <c r="D11590" s="20" t="s">
        <v>1002</v>
      </c>
      <c r="E11590" s="26">
        <v>43862</v>
      </c>
      <c r="F11590">
        <v>4</v>
      </c>
      <c r="G11590">
        <v>6</v>
      </c>
      <c r="I11590">
        <v>8</v>
      </c>
      <c r="J11590">
        <v>17</v>
      </c>
      <c r="L11590">
        <v>30</v>
      </c>
      <c r="N11590">
        <v>8</v>
      </c>
      <c r="P11590">
        <v>5</v>
      </c>
      <c r="Q11590">
        <v>7</v>
      </c>
      <c r="S11590">
        <v>0</v>
      </c>
    </row>
    <row r="11591" spans="1:19" x14ac:dyDescent="0.25">
      <c r="A11591" s="20" t="s">
        <v>24225</v>
      </c>
      <c r="B11591" t="s">
        <v>24051</v>
      </c>
      <c r="C11591" t="s">
        <v>239</v>
      </c>
      <c r="D11591" s="20" t="s">
        <v>1000</v>
      </c>
      <c r="E11591" s="26">
        <v>43862</v>
      </c>
      <c r="F11591">
        <v>0</v>
      </c>
      <c r="G11591">
        <v>0</v>
      </c>
      <c r="I11591">
        <v>0</v>
      </c>
      <c r="J11591">
        <v>0</v>
      </c>
      <c r="L11591">
        <v>0</v>
      </c>
      <c r="N11591">
        <v>0</v>
      </c>
      <c r="P11591">
        <v>0</v>
      </c>
      <c r="Q11591">
        <v>0</v>
      </c>
      <c r="S11591">
        <v>0</v>
      </c>
    </row>
    <row r="11592" spans="1:19" x14ac:dyDescent="0.25">
      <c r="A11592" s="20" t="s">
        <v>24226</v>
      </c>
      <c r="B11592" t="s">
        <v>24052</v>
      </c>
      <c r="C11592" t="s">
        <v>239</v>
      </c>
      <c r="D11592" s="20" t="s">
        <v>1002</v>
      </c>
      <c r="E11592" s="26">
        <v>43862</v>
      </c>
      <c r="F11592">
        <v>0</v>
      </c>
      <c r="G11592">
        <v>0</v>
      </c>
      <c r="I11592">
        <v>0</v>
      </c>
      <c r="J11592">
        <v>0</v>
      </c>
      <c r="L11592">
        <v>0</v>
      </c>
      <c r="N11592">
        <v>0</v>
      </c>
      <c r="P11592">
        <v>0</v>
      </c>
      <c r="Q11592">
        <v>0</v>
      </c>
      <c r="S11592">
        <v>0</v>
      </c>
    </row>
    <row r="11593" spans="1:19" x14ac:dyDescent="0.25">
      <c r="A11593" s="20" t="s">
        <v>24227</v>
      </c>
      <c r="B11593" t="s">
        <v>24053</v>
      </c>
      <c r="C11593" t="s">
        <v>1988</v>
      </c>
      <c r="D11593" s="20" t="s">
        <v>1000</v>
      </c>
      <c r="E11593" s="26">
        <v>43862</v>
      </c>
      <c r="F11593">
        <v>6.5</v>
      </c>
      <c r="G11593">
        <v>4.5</v>
      </c>
      <c r="I11593">
        <v>16</v>
      </c>
      <c r="J11593">
        <v>38</v>
      </c>
      <c r="L11593">
        <v>26</v>
      </c>
      <c r="N11593">
        <v>14</v>
      </c>
      <c r="P11593">
        <v>0</v>
      </c>
      <c r="Q11593">
        <v>4</v>
      </c>
      <c r="S11593">
        <v>2</v>
      </c>
    </row>
    <row r="11594" spans="1:19" x14ac:dyDescent="0.25">
      <c r="A11594" s="20" t="s">
        <v>24228</v>
      </c>
      <c r="B11594" t="s">
        <v>24054</v>
      </c>
      <c r="C11594" t="s">
        <v>1988</v>
      </c>
      <c r="D11594" s="20" t="s">
        <v>1001</v>
      </c>
      <c r="E11594" s="26">
        <v>43862</v>
      </c>
      <c r="F11594">
        <v>3.5</v>
      </c>
      <c r="G11594">
        <v>3.5</v>
      </c>
      <c r="I11594">
        <v>12</v>
      </c>
      <c r="J11594">
        <v>18</v>
      </c>
      <c r="L11594">
        <v>19</v>
      </c>
      <c r="N11594">
        <v>11</v>
      </c>
      <c r="P11594">
        <v>0</v>
      </c>
      <c r="Q11594">
        <v>1</v>
      </c>
      <c r="S11594">
        <v>1</v>
      </c>
    </row>
    <row r="11595" spans="1:19" x14ac:dyDescent="0.25">
      <c r="A11595" s="20" t="s">
        <v>24229</v>
      </c>
      <c r="B11595" t="s">
        <v>24055</v>
      </c>
      <c r="C11595" t="s">
        <v>1988</v>
      </c>
      <c r="D11595" s="20" t="s">
        <v>1002</v>
      </c>
      <c r="E11595" s="26">
        <v>43862</v>
      </c>
      <c r="F11595">
        <v>10</v>
      </c>
      <c r="G11595">
        <v>8</v>
      </c>
      <c r="I11595">
        <v>28</v>
      </c>
      <c r="J11595">
        <v>56</v>
      </c>
      <c r="L11595">
        <v>45</v>
      </c>
      <c r="N11595">
        <v>25</v>
      </c>
      <c r="P11595">
        <v>0</v>
      </c>
      <c r="Q11595">
        <v>5</v>
      </c>
      <c r="S11595">
        <v>3</v>
      </c>
    </row>
    <row r="11596" spans="1:19" x14ac:dyDescent="0.25">
      <c r="A11596" s="20" t="s">
        <v>24230</v>
      </c>
      <c r="B11596" t="s">
        <v>24056</v>
      </c>
      <c r="C11596" t="s">
        <v>966</v>
      </c>
      <c r="D11596" s="20" t="s">
        <v>1000</v>
      </c>
      <c r="E11596" s="26">
        <v>43862</v>
      </c>
      <c r="F11596">
        <v>0</v>
      </c>
      <c r="G11596">
        <v>0</v>
      </c>
      <c r="I11596">
        <v>0</v>
      </c>
      <c r="J11596">
        <v>0</v>
      </c>
      <c r="L11596">
        <v>0</v>
      </c>
      <c r="N11596">
        <v>0</v>
      </c>
      <c r="P11596">
        <v>0</v>
      </c>
      <c r="Q11596">
        <v>0</v>
      </c>
      <c r="S11596">
        <v>0</v>
      </c>
    </row>
    <row r="11597" spans="1:19" x14ac:dyDescent="0.25">
      <c r="A11597" s="20" t="s">
        <v>24231</v>
      </c>
      <c r="B11597" t="s">
        <v>24057</v>
      </c>
      <c r="C11597" t="s">
        <v>966</v>
      </c>
      <c r="D11597" s="20" t="s">
        <v>1002</v>
      </c>
      <c r="E11597" s="26">
        <v>43862</v>
      </c>
      <c r="F11597">
        <v>0</v>
      </c>
      <c r="G11597">
        <v>0</v>
      </c>
      <c r="I11597">
        <v>0</v>
      </c>
      <c r="J11597">
        <v>0</v>
      </c>
      <c r="L11597">
        <v>0</v>
      </c>
      <c r="N11597">
        <v>0</v>
      </c>
      <c r="P11597">
        <v>0</v>
      </c>
      <c r="Q11597">
        <v>0</v>
      </c>
      <c r="S11597">
        <v>0</v>
      </c>
    </row>
    <row r="11598" spans="1:19" x14ac:dyDescent="0.25">
      <c r="A11598" s="20" t="s">
        <v>24232</v>
      </c>
      <c r="B11598" t="s">
        <v>24058</v>
      </c>
      <c r="C11598" t="s">
        <v>240</v>
      </c>
      <c r="D11598" s="20" t="s">
        <v>1000</v>
      </c>
      <c r="E11598" s="26">
        <v>43862</v>
      </c>
      <c r="F11598">
        <v>18</v>
      </c>
      <c r="G11598">
        <v>17.5</v>
      </c>
      <c r="I11598">
        <v>35</v>
      </c>
      <c r="J11598">
        <v>102</v>
      </c>
      <c r="L11598">
        <v>100</v>
      </c>
      <c r="N11598">
        <v>29</v>
      </c>
      <c r="P11598">
        <v>2</v>
      </c>
      <c r="Q11598">
        <v>3</v>
      </c>
      <c r="S11598">
        <v>6</v>
      </c>
    </row>
    <row r="11599" spans="1:19" x14ac:dyDescent="0.25">
      <c r="A11599" s="20" t="s">
        <v>24233</v>
      </c>
      <c r="B11599" t="s">
        <v>24059</v>
      </c>
      <c r="C11599" t="s">
        <v>240</v>
      </c>
      <c r="D11599" s="20" t="s">
        <v>1002</v>
      </c>
      <c r="E11599" s="26">
        <v>43862</v>
      </c>
      <c r="F11599">
        <v>18</v>
      </c>
      <c r="G11599">
        <v>17.5</v>
      </c>
      <c r="I11599">
        <v>35</v>
      </c>
      <c r="J11599">
        <v>102</v>
      </c>
      <c r="L11599">
        <v>100</v>
      </c>
      <c r="N11599">
        <v>29</v>
      </c>
      <c r="P11599">
        <v>2</v>
      </c>
      <c r="Q11599">
        <v>3</v>
      </c>
      <c r="S11599">
        <v>6</v>
      </c>
    </row>
    <row r="11600" spans="1:19" x14ac:dyDescent="0.25">
      <c r="A11600" s="20" t="s">
        <v>24234</v>
      </c>
      <c r="B11600" t="s">
        <v>24060</v>
      </c>
      <c r="C11600" t="s">
        <v>241</v>
      </c>
      <c r="D11600" s="20" t="s">
        <v>1000</v>
      </c>
      <c r="E11600" s="26">
        <v>43862</v>
      </c>
      <c r="F11600">
        <v>36.5</v>
      </c>
      <c r="G11600">
        <v>43.5</v>
      </c>
      <c r="I11600">
        <v>378</v>
      </c>
      <c r="J11600">
        <v>397</v>
      </c>
      <c r="L11600">
        <v>475</v>
      </c>
      <c r="N11600">
        <v>326</v>
      </c>
      <c r="P11600">
        <v>13</v>
      </c>
      <c r="Q11600">
        <v>33</v>
      </c>
      <c r="S11600">
        <v>52</v>
      </c>
    </row>
    <row r="11601" spans="1:19" x14ac:dyDescent="0.25">
      <c r="A11601" s="20" t="s">
        <v>24235</v>
      </c>
      <c r="B11601" t="s">
        <v>24061</v>
      </c>
      <c r="C11601" t="s">
        <v>241</v>
      </c>
      <c r="D11601" s="20" t="s">
        <v>1002</v>
      </c>
      <c r="E11601" s="26">
        <v>43862</v>
      </c>
      <c r="F11601">
        <v>36.5</v>
      </c>
      <c r="G11601">
        <v>43.5</v>
      </c>
      <c r="I11601">
        <v>378</v>
      </c>
      <c r="J11601">
        <v>397</v>
      </c>
      <c r="L11601">
        <v>475</v>
      </c>
      <c r="N11601">
        <v>326</v>
      </c>
      <c r="P11601">
        <v>13</v>
      </c>
      <c r="Q11601">
        <v>33</v>
      </c>
      <c r="S11601">
        <v>52</v>
      </c>
    </row>
    <row r="11602" spans="1:19" x14ac:dyDescent="0.25">
      <c r="A11602" s="20" t="s">
        <v>24236</v>
      </c>
      <c r="B11602" t="s">
        <v>24062</v>
      </c>
      <c r="C11602" t="s">
        <v>318</v>
      </c>
      <c r="D11602" s="20" t="s">
        <v>1000</v>
      </c>
      <c r="E11602" s="26">
        <v>43862</v>
      </c>
      <c r="F11602">
        <v>2.5</v>
      </c>
      <c r="G11602">
        <v>2.5</v>
      </c>
      <c r="I11602">
        <v>14</v>
      </c>
      <c r="J11602">
        <v>15</v>
      </c>
      <c r="L11602">
        <v>15</v>
      </c>
      <c r="N11602">
        <v>14</v>
      </c>
      <c r="P11602">
        <v>1</v>
      </c>
      <c r="Q11602">
        <v>1</v>
      </c>
      <c r="S11602">
        <v>0</v>
      </c>
    </row>
    <row r="11603" spans="1:19" x14ac:dyDescent="0.25">
      <c r="A11603" s="20" t="s">
        <v>24237</v>
      </c>
      <c r="B11603" t="s">
        <v>24063</v>
      </c>
      <c r="C11603" t="s">
        <v>318</v>
      </c>
      <c r="D11603" s="20" t="s">
        <v>1002</v>
      </c>
      <c r="E11603" s="26">
        <v>43862</v>
      </c>
      <c r="F11603">
        <v>2.5</v>
      </c>
      <c r="G11603">
        <v>2.5</v>
      </c>
      <c r="I11603">
        <v>14</v>
      </c>
      <c r="J11603">
        <v>15</v>
      </c>
      <c r="L11603">
        <v>15</v>
      </c>
      <c r="N11603">
        <v>14</v>
      </c>
      <c r="P11603">
        <v>1</v>
      </c>
      <c r="Q11603">
        <v>1</v>
      </c>
      <c r="S11603">
        <v>0</v>
      </c>
    </row>
    <row r="11604" spans="1:19" x14ac:dyDescent="0.25">
      <c r="A11604" s="20" t="s">
        <v>24238</v>
      </c>
      <c r="B11604" t="s">
        <v>24064</v>
      </c>
      <c r="C11604" t="s">
        <v>896</v>
      </c>
      <c r="D11604" s="20" t="s">
        <v>1000</v>
      </c>
      <c r="E11604" s="26">
        <v>43862</v>
      </c>
      <c r="F11604">
        <v>76</v>
      </c>
      <c r="G11604">
        <v>81.5</v>
      </c>
      <c r="I11604">
        <v>501</v>
      </c>
      <c r="J11604">
        <v>619</v>
      </c>
      <c r="L11604">
        <v>690</v>
      </c>
      <c r="N11604">
        <v>431</v>
      </c>
      <c r="O11604" t="s">
        <v>904</v>
      </c>
      <c r="P11604">
        <v>25</v>
      </c>
      <c r="Q11604">
        <v>57</v>
      </c>
      <c r="S11604">
        <v>70</v>
      </c>
    </row>
    <row r="11605" spans="1:19" x14ac:dyDescent="0.25">
      <c r="A11605" s="20" t="s">
        <v>24239</v>
      </c>
      <c r="B11605" t="s">
        <v>24065</v>
      </c>
      <c r="C11605" t="s">
        <v>899</v>
      </c>
      <c r="D11605" s="20" t="s">
        <v>1001</v>
      </c>
      <c r="E11605" s="26">
        <v>43862</v>
      </c>
      <c r="F11605">
        <v>7.5</v>
      </c>
      <c r="G11605">
        <v>7</v>
      </c>
      <c r="I11605">
        <v>25</v>
      </c>
      <c r="J11605">
        <v>40</v>
      </c>
      <c r="L11605">
        <v>37</v>
      </c>
      <c r="N11605">
        <v>24</v>
      </c>
      <c r="O11605" t="s">
        <v>904</v>
      </c>
      <c r="P11605">
        <v>0</v>
      </c>
      <c r="Q11605">
        <v>4</v>
      </c>
      <c r="S11605">
        <v>1</v>
      </c>
    </row>
    <row r="11606" spans="1:19" x14ac:dyDescent="0.25">
      <c r="A11606" s="20" t="s">
        <v>24240</v>
      </c>
      <c r="B11606" t="s">
        <v>24066</v>
      </c>
      <c r="C11606" t="s">
        <v>1237</v>
      </c>
      <c r="D11606" s="20" t="s">
        <v>1000</v>
      </c>
      <c r="E11606" s="26">
        <v>43862</v>
      </c>
      <c r="F11606">
        <v>28</v>
      </c>
      <c r="G11606">
        <v>23.5</v>
      </c>
      <c r="I11606">
        <v>65</v>
      </c>
      <c r="J11606">
        <v>160</v>
      </c>
      <c r="L11606">
        <v>134</v>
      </c>
      <c r="N11606">
        <v>56</v>
      </c>
      <c r="P11606">
        <v>2</v>
      </c>
      <c r="Q11606">
        <v>7</v>
      </c>
      <c r="S11606">
        <v>9</v>
      </c>
    </row>
    <row r="11607" spans="1:19" x14ac:dyDescent="0.25">
      <c r="A11607" s="20" t="s">
        <v>24241</v>
      </c>
      <c r="B11607" t="s">
        <v>24067</v>
      </c>
      <c r="C11607" t="s">
        <v>1237</v>
      </c>
      <c r="D11607" s="20" t="s">
        <v>1001</v>
      </c>
      <c r="E11607" s="26">
        <v>43862</v>
      </c>
      <c r="F11607">
        <v>7.5</v>
      </c>
      <c r="G11607">
        <v>7</v>
      </c>
      <c r="I11607">
        <v>25</v>
      </c>
      <c r="J11607">
        <v>40</v>
      </c>
      <c r="L11607">
        <v>37</v>
      </c>
      <c r="N11607">
        <v>24</v>
      </c>
      <c r="P11607">
        <v>0</v>
      </c>
      <c r="Q11607">
        <v>4</v>
      </c>
      <c r="S11607">
        <v>1</v>
      </c>
    </row>
    <row r="11608" spans="1:19" x14ac:dyDescent="0.25">
      <c r="A11608" s="20" t="s">
        <v>24242</v>
      </c>
      <c r="B11608" t="s">
        <v>24068</v>
      </c>
      <c r="C11608" t="s">
        <v>1237</v>
      </c>
      <c r="D11608" s="20" t="s">
        <v>1002</v>
      </c>
      <c r="E11608" s="26">
        <v>43862</v>
      </c>
      <c r="F11608">
        <v>35.5</v>
      </c>
      <c r="G11608">
        <v>30.5</v>
      </c>
      <c r="I11608">
        <v>90</v>
      </c>
      <c r="J11608">
        <v>200</v>
      </c>
      <c r="L11608">
        <v>171</v>
      </c>
      <c r="N11608">
        <v>80</v>
      </c>
      <c r="P11608">
        <v>2</v>
      </c>
      <c r="Q11608">
        <v>11</v>
      </c>
      <c r="S11608">
        <v>10</v>
      </c>
    </row>
    <row r="11609" spans="1:19" x14ac:dyDescent="0.25">
      <c r="A11609" s="20" t="s">
        <v>24243</v>
      </c>
      <c r="B11609" t="s">
        <v>24069</v>
      </c>
      <c r="C11609" t="s">
        <v>235</v>
      </c>
      <c r="D11609" s="20" t="s">
        <v>1002</v>
      </c>
      <c r="E11609" s="26">
        <v>43862</v>
      </c>
      <c r="F11609">
        <v>83.5</v>
      </c>
      <c r="G11609">
        <v>88.5</v>
      </c>
      <c r="I11609">
        <v>526</v>
      </c>
      <c r="J11609">
        <v>659</v>
      </c>
      <c r="L11609">
        <v>727</v>
      </c>
      <c r="N11609">
        <v>455</v>
      </c>
      <c r="P11609">
        <v>25</v>
      </c>
      <c r="Q11609">
        <v>61</v>
      </c>
      <c r="S11609">
        <v>71</v>
      </c>
    </row>
    <row r="11610" spans="1:19" x14ac:dyDescent="0.25">
      <c r="A11610" s="20" t="s">
        <v>24423</v>
      </c>
      <c r="B11610" t="s">
        <v>24245</v>
      </c>
      <c r="C11610" t="s">
        <v>228</v>
      </c>
      <c r="D11610" s="20" t="s">
        <v>1000</v>
      </c>
      <c r="E11610" s="26">
        <v>43891</v>
      </c>
      <c r="F11610">
        <v>0</v>
      </c>
      <c r="G11610">
        <v>0</v>
      </c>
      <c r="I11610">
        <v>0</v>
      </c>
      <c r="J11610">
        <v>0</v>
      </c>
      <c r="L11610">
        <v>0</v>
      </c>
      <c r="N11610">
        <v>0</v>
      </c>
      <c r="P11610">
        <v>0</v>
      </c>
      <c r="Q11610">
        <v>0</v>
      </c>
      <c r="S11610">
        <v>0</v>
      </c>
    </row>
    <row r="11611" spans="1:19" x14ac:dyDescent="0.25">
      <c r="A11611" s="20" t="s">
        <v>24424</v>
      </c>
      <c r="B11611" t="s">
        <v>24246</v>
      </c>
      <c r="C11611" t="s">
        <v>211</v>
      </c>
      <c r="D11611" s="20" t="s">
        <v>1000</v>
      </c>
      <c r="E11611" s="26">
        <v>43891</v>
      </c>
      <c r="F11611">
        <v>0</v>
      </c>
      <c r="G11611">
        <v>0</v>
      </c>
      <c r="I11611">
        <v>0</v>
      </c>
      <c r="J11611">
        <v>0</v>
      </c>
      <c r="L11611">
        <v>0</v>
      </c>
      <c r="N11611">
        <v>0</v>
      </c>
      <c r="P11611">
        <v>0</v>
      </c>
      <c r="Q11611">
        <v>0</v>
      </c>
      <c r="S11611">
        <v>0</v>
      </c>
    </row>
    <row r="11612" spans="1:19" x14ac:dyDescent="0.25">
      <c r="A11612" s="20" t="s">
        <v>24425</v>
      </c>
      <c r="B11612" t="s">
        <v>24247</v>
      </c>
      <c r="C11612" t="s">
        <v>213</v>
      </c>
      <c r="D11612" s="20" t="s">
        <v>1000</v>
      </c>
      <c r="E11612" s="26">
        <v>43891</v>
      </c>
      <c r="F11612">
        <v>0</v>
      </c>
      <c r="G11612">
        <v>0</v>
      </c>
      <c r="I11612">
        <v>0</v>
      </c>
      <c r="J11612">
        <v>0</v>
      </c>
      <c r="L11612">
        <v>0</v>
      </c>
      <c r="N11612">
        <v>0</v>
      </c>
      <c r="P11612">
        <v>0</v>
      </c>
      <c r="Q11612">
        <v>0</v>
      </c>
      <c r="S11612">
        <v>0</v>
      </c>
    </row>
    <row r="11613" spans="1:19" x14ac:dyDescent="0.25">
      <c r="A11613" s="20" t="s">
        <v>24426</v>
      </c>
      <c r="B11613" t="s">
        <v>24248</v>
      </c>
      <c r="C11613" t="s">
        <v>229</v>
      </c>
      <c r="D11613" s="20" t="s">
        <v>1000</v>
      </c>
      <c r="E11613" s="26">
        <v>43891</v>
      </c>
      <c r="F11613">
        <v>0</v>
      </c>
      <c r="G11613">
        <v>0</v>
      </c>
      <c r="I11613">
        <v>0</v>
      </c>
      <c r="J11613">
        <v>0</v>
      </c>
      <c r="L11613">
        <v>0</v>
      </c>
      <c r="N11613">
        <v>0</v>
      </c>
      <c r="P11613">
        <v>0</v>
      </c>
      <c r="Q11613">
        <v>0</v>
      </c>
      <c r="S11613">
        <v>0</v>
      </c>
    </row>
    <row r="11614" spans="1:19" x14ac:dyDescent="0.25">
      <c r="A11614" s="20" t="s">
        <v>24427</v>
      </c>
      <c r="B11614" t="s">
        <v>24249</v>
      </c>
      <c r="C11614" t="s">
        <v>1051</v>
      </c>
      <c r="D11614" s="20" t="s">
        <v>1000</v>
      </c>
      <c r="E11614" s="26">
        <v>43891</v>
      </c>
      <c r="F11614">
        <v>0</v>
      </c>
      <c r="G11614">
        <v>0</v>
      </c>
      <c r="I11614">
        <v>0</v>
      </c>
      <c r="J11614">
        <v>0</v>
      </c>
      <c r="L11614">
        <v>0</v>
      </c>
      <c r="N11614">
        <v>0</v>
      </c>
      <c r="P11614">
        <v>0</v>
      </c>
      <c r="Q11614">
        <v>0</v>
      </c>
      <c r="S11614">
        <v>0</v>
      </c>
    </row>
    <row r="11615" spans="1:19" x14ac:dyDescent="0.25">
      <c r="A11615" s="20" t="s">
        <v>24428</v>
      </c>
      <c r="B11615" t="s">
        <v>24250</v>
      </c>
      <c r="C11615" t="s">
        <v>1048</v>
      </c>
      <c r="D11615" s="20" t="s">
        <v>1000</v>
      </c>
      <c r="E11615" s="26">
        <v>43891</v>
      </c>
      <c r="F11615">
        <v>0</v>
      </c>
      <c r="G11615">
        <v>0</v>
      </c>
      <c r="I11615">
        <v>0</v>
      </c>
      <c r="J11615">
        <v>0</v>
      </c>
      <c r="L11615">
        <v>0</v>
      </c>
      <c r="N11615">
        <v>0</v>
      </c>
      <c r="P11615">
        <v>0</v>
      </c>
      <c r="Q11615">
        <v>0</v>
      </c>
      <c r="S11615">
        <v>0</v>
      </c>
    </row>
    <row r="11616" spans="1:19" x14ac:dyDescent="0.25">
      <c r="A11616" s="20" t="s">
        <v>24429</v>
      </c>
      <c r="B11616" t="s">
        <v>24251</v>
      </c>
      <c r="C11616" t="s">
        <v>1047</v>
      </c>
      <c r="D11616" s="20" t="s">
        <v>1000</v>
      </c>
      <c r="E11616" s="26">
        <v>43891</v>
      </c>
      <c r="F11616">
        <v>3.5</v>
      </c>
      <c r="G11616">
        <v>1.5</v>
      </c>
      <c r="I11616">
        <v>14</v>
      </c>
      <c r="J11616">
        <v>20</v>
      </c>
      <c r="L11616">
        <v>8</v>
      </c>
      <c r="N11616">
        <v>14</v>
      </c>
      <c r="P11616">
        <v>0</v>
      </c>
      <c r="Q11616">
        <v>0</v>
      </c>
      <c r="S11616">
        <v>0</v>
      </c>
    </row>
    <row r="11617" spans="1:19" x14ac:dyDescent="0.25">
      <c r="A11617" s="20" t="s">
        <v>24430</v>
      </c>
      <c r="B11617" t="s">
        <v>24252</v>
      </c>
      <c r="C11617" t="s">
        <v>1050</v>
      </c>
      <c r="D11617" s="20" t="s">
        <v>1001</v>
      </c>
      <c r="E11617" s="26">
        <v>43891</v>
      </c>
      <c r="F11617">
        <v>1.5</v>
      </c>
      <c r="G11617">
        <v>1.5</v>
      </c>
      <c r="I11617">
        <v>4</v>
      </c>
      <c r="J11617">
        <v>8</v>
      </c>
      <c r="L11617">
        <v>8</v>
      </c>
      <c r="N11617">
        <v>4</v>
      </c>
      <c r="P11617">
        <v>0</v>
      </c>
      <c r="Q11617">
        <v>0</v>
      </c>
      <c r="S11617">
        <v>0</v>
      </c>
    </row>
    <row r="11618" spans="1:19" x14ac:dyDescent="0.25">
      <c r="A11618" s="20" t="s">
        <v>24431</v>
      </c>
      <c r="B11618" t="s">
        <v>24253</v>
      </c>
      <c r="C11618" t="s">
        <v>1049</v>
      </c>
      <c r="D11618" s="20" t="s">
        <v>1001</v>
      </c>
      <c r="E11618" s="26">
        <v>43891</v>
      </c>
      <c r="F11618">
        <v>0</v>
      </c>
      <c r="G11618">
        <v>0</v>
      </c>
      <c r="I11618">
        <v>0</v>
      </c>
      <c r="J11618">
        <v>0</v>
      </c>
      <c r="L11618">
        <v>0</v>
      </c>
      <c r="N11618">
        <v>0</v>
      </c>
      <c r="P11618">
        <v>0</v>
      </c>
      <c r="Q11618">
        <v>0</v>
      </c>
      <c r="S11618">
        <v>0</v>
      </c>
    </row>
    <row r="11619" spans="1:19" x14ac:dyDescent="0.25">
      <c r="A11619" s="20" t="s">
        <v>24432</v>
      </c>
      <c r="B11619" t="s">
        <v>24254</v>
      </c>
      <c r="C11619" t="s">
        <v>1048</v>
      </c>
      <c r="D11619" s="20" t="s">
        <v>1001</v>
      </c>
      <c r="E11619" s="26">
        <v>43891</v>
      </c>
      <c r="F11619">
        <v>3</v>
      </c>
      <c r="G11619">
        <v>2</v>
      </c>
      <c r="I11619">
        <v>12</v>
      </c>
      <c r="J11619">
        <v>17</v>
      </c>
      <c r="L11619">
        <v>10</v>
      </c>
      <c r="N11619">
        <v>8</v>
      </c>
      <c r="P11619">
        <v>0</v>
      </c>
      <c r="Q11619">
        <v>0</v>
      </c>
      <c r="S11619">
        <v>4</v>
      </c>
    </row>
    <row r="11620" spans="1:19" x14ac:dyDescent="0.25">
      <c r="A11620" s="20" t="s">
        <v>24433</v>
      </c>
      <c r="B11620" t="s">
        <v>24255</v>
      </c>
      <c r="C11620" t="s">
        <v>24256</v>
      </c>
      <c r="D11620" s="20" t="s">
        <v>1001</v>
      </c>
      <c r="E11620" s="26">
        <v>43891</v>
      </c>
      <c r="F11620">
        <v>1.5</v>
      </c>
      <c r="G11620">
        <v>1.5</v>
      </c>
      <c r="I11620">
        <v>5</v>
      </c>
      <c r="J11620">
        <v>8</v>
      </c>
      <c r="L11620">
        <v>8</v>
      </c>
      <c r="N11620">
        <v>0</v>
      </c>
      <c r="P11620">
        <v>0</v>
      </c>
      <c r="Q11620">
        <v>1</v>
      </c>
      <c r="S11620">
        <v>5</v>
      </c>
    </row>
    <row r="11621" spans="1:19" x14ac:dyDescent="0.25">
      <c r="A11621" s="20" t="s">
        <v>24434</v>
      </c>
      <c r="B11621" t="s">
        <v>24257</v>
      </c>
      <c r="C11621" t="s">
        <v>1047</v>
      </c>
      <c r="D11621" s="20" t="s">
        <v>1001</v>
      </c>
      <c r="E11621" s="26">
        <v>43891</v>
      </c>
      <c r="F11621">
        <v>0</v>
      </c>
      <c r="G11621">
        <v>0</v>
      </c>
      <c r="I11621">
        <v>0</v>
      </c>
      <c r="J11621">
        <v>0</v>
      </c>
      <c r="L11621">
        <v>0</v>
      </c>
      <c r="N11621">
        <v>0</v>
      </c>
      <c r="P11621">
        <v>0</v>
      </c>
      <c r="Q11621">
        <v>0</v>
      </c>
      <c r="S11621">
        <v>0</v>
      </c>
    </row>
    <row r="11622" spans="1:19" x14ac:dyDescent="0.25">
      <c r="A11622" s="20" t="s">
        <v>24435</v>
      </c>
      <c r="B11622" t="s">
        <v>24258</v>
      </c>
      <c r="C11622" t="s">
        <v>959</v>
      </c>
      <c r="D11622" s="20" t="s">
        <v>1000</v>
      </c>
      <c r="E11622" s="26">
        <v>43891</v>
      </c>
      <c r="F11622">
        <v>0</v>
      </c>
      <c r="G11622">
        <v>0</v>
      </c>
      <c r="I11622">
        <v>0</v>
      </c>
      <c r="J11622">
        <v>0</v>
      </c>
      <c r="L11622">
        <v>0</v>
      </c>
      <c r="N11622">
        <v>0</v>
      </c>
      <c r="P11622">
        <v>0</v>
      </c>
      <c r="Q11622">
        <v>0</v>
      </c>
      <c r="S11622">
        <v>0</v>
      </c>
    </row>
    <row r="11623" spans="1:19" x14ac:dyDescent="0.25">
      <c r="A11623" s="20" t="s">
        <v>24436</v>
      </c>
      <c r="B11623" t="s">
        <v>24259</v>
      </c>
      <c r="C11623" t="s">
        <v>205</v>
      </c>
      <c r="D11623" s="20" t="s">
        <v>1000</v>
      </c>
      <c r="E11623" s="26">
        <v>43891</v>
      </c>
      <c r="F11623">
        <v>0</v>
      </c>
      <c r="G11623">
        <v>0</v>
      </c>
      <c r="I11623">
        <v>0</v>
      </c>
      <c r="J11623">
        <v>0</v>
      </c>
      <c r="L11623">
        <v>0</v>
      </c>
      <c r="N11623">
        <v>0</v>
      </c>
      <c r="P11623">
        <v>0</v>
      </c>
      <c r="Q11623">
        <v>0</v>
      </c>
      <c r="S11623">
        <v>0</v>
      </c>
    </row>
    <row r="11624" spans="1:19" x14ac:dyDescent="0.25">
      <c r="A11624" s="20" t="s">
        <v>24437</v>
      </c>
      <c r="B11624" t="s">
        <v>24260</v>
      </c>
      <c r="C11624" t="s">
        <v>384</v>
      </c>
      <c r="D11624" s="20" t="s">
        <v>1000</v>
      </c>
      <c r="E11624" s="26">
        <v>43891</v>
      </c>
      <c r="F11624">
        <v>0</v>
      </c>
      <c r="G11624">
        <v>0</v>
      </c>
      <c r="I11624">
        <v>0</v>
      </c>
      <c r="J11624">
        <v>0</v>
      </c>
      <c r="L11624">
        <v>0</v>
      </c>
      <c r="N11624">
        <v>0</v>
      </c>
      <c r="P11624">
        <v>0</v>
      </c>
      <c r="Q11624">
        <v>0</v>
      </c>
      <c r="S11624">
        <v>0</v>
      </c>
    </row>
    <row r="11625" spans="1:19" x14ac:dyDescent="0.25">
      <c r="A11625" s="20" t="s">
        <v>24438</v>
      </c>
      <c r="B11625" t="s">
        <v>24261</v>
      </c>
      <c r="C11625" t="s">
        <v>210</v>
      </c>
      <c r="D11625" s="20" t="s">
        <v>1000</v>
      </c>
      <c r="E11625" s="26">
        <v>43891</v>
      </c>
      <c r="F11625">
        <v>0</v>
      </c>
      <c r="G11625">
        <v>0</v>
      </c>
      <c r="I11625">
        <v>0</v>
      </c>
      <c r="J11625">
        <v>0</v>
      </c>
      <c r="L11625">
        <v>0</v>
      </c>
      <c r="N11625">
        <v>0</v>
      </c>
      <c r="P11625">
        <v>0</v>
      </c>
      <c r="Q11625">
        <v>0</v>
      </c>
      <c r="S11625">
        <v>0</v>
      </c>
    </row>
    <row r="11626" spans="1:19" x14ac:dyDescent="0.25">
      <c r="A11626" s="20" t="s">
        <v>24439</v>
      </c>
      <c r="B11626" t="s">
        <v>24262</v>
      </c>
      <c r="C11626" t="s">
        <v>215</v>
      </c>
      <c r="D11626" s="20" t="s">
        <v>1000</v>
      </c>
      <c r="E11626" s="26">
        <v>43891</v>
      </c>
      <c r="F11626">
        <v>5</v>
      </c>
      <c r="G11626">
        <v>6</v>
      </c>
      <c r="I11626">
        <v>32</v>
      </c>
      <c r="J11626">
        <v>30</v>
      </c>
      <c r="L11626">
        <v>36</v>
      </c>
      <c r="N11626">
        <v>25</v>
      </c>
      <c r="O11626">
        <v>1.2</v>
      </c>
      <c r="P11626">
        <v>6</v>
      </c>
      <c r="Q11626">
        <v>8</v>
      </c>
      <c r="S11626">
        <v>7</v>
      </c>
    </row>
    <row r="11627" spans="1:19" x14ac:dyDescent="0.25">
      <c r="A11627" s="20" t="s">
        <v>24440</v>
      </c>
      <c r="B11627" t="s">
        <v>24263</v>
      </c>
      <c r="C11627" t="s">
        <v>960</v>
      </c>
      <c r="D11627" s="20" t="s">
        <v>1000</v>
      </c>
      <c r="E11627" s="26">
        <v>43891</v>
      </c>
      <c r="F11627">
        <v>3</v>
      </c>
      <c r="G11627">
        <v>3</v>
      </c>
      <c r="I11627">
        <v>8</v>
      </c>
      <c r="J11627">
        <v>12</v>
      </c>
      <c r="L11627">
        <v>15</v>
      </c>
      <c r="N11627">
        <v>6</v>
      </c>
      <c r="P11627">
        <v>1</v>
      </c>
      <c r="Q11627">
        <v>1</v>
      </c>
      <c r="S11627">
        <v>2</v>
      </c>
    </row>
    <row r="11628" spans="1:19" x14ac:dyDescent="0.25">
      <c r="A11628" s="20" t="s">
        <v>24441</v>
      </c>
      <c r="B11628" t="s">
        <v>24264</v>
      </c>
      <c r="C11628" t="s">
        <v>961</v>
      </c>
      <c r="D11628" s="20" t="s">
        <v>1000</v>
      </c>
      <c r="E11628" s="26">
        <v>43891</v>
      </c>
      <c r="F11628">
        <v>1</v>
      </c>
      <c r="G11628">
        <v>3</v>
      </c>
      <c r="I11628">
        <v>4</v>
      </c>
      <c r="J11628">
        <v>5</v>
      </c>
      <c r="L11628">
        <v>15</v>
      </c>
      <c r="N11628">
        <v>1</v>
      </c>
      <c r="P11628">
        <v>0</v>
      </c>
      <c r="Q11628">
        <v>0</v>
      </c>
      <c r="S11628">
        <v>3</v>
      </c>
    </row>
    <row r="11629" spans="1:19" x14ac:dyDescent="0.25">
      <c r="A11629" s="20" t="s">
        <v>24442</v>
      </c>
      <c r="B11629" t="s">
        <v>24265</v>
      </c>
      <c r="C11629" t="s">
        <v>221</v>
      </c>
      <c r="D11629" s="20" t="s">
        <v>1000</v>
      </c>
      <c r="E11629" s="26">
        <v>43891</v>
      </c>
      <c r="F11629">
        <v>0</v>
      </c>
      <c r="G11629">
        <v>0</v>
      </c>
      <c r="I11629">
        <v>0</v>
      </c>
      <c r="J11629">
        <v>0</v>
      </c>
      <c r="L11629">
        <v>0</v>
      </c>
      <c r="N11629">
        <v>0</v>
      </c>
      <c r="P11629">
        <v>0</v>
      </c>
      <c r="Q11629">
        <v>0</v>
      </c>
      <c r="S11629">
        <v>0</v>
      </c>
    </row>
    <row r="11630" spans="1:19" x14ac:dyDescent="0.25">
      <c r="A11630" s="20" t="s">
        <v>24443</v>
      </c>
      <c r="B11630" t="s">
        <v>24266</v>
      </c>
      <c r="C11630" t="s">
        <v>222</v>
      </c>
      <c r="D11630" s="20" t="s">
        <v>1000</v>
      </c>
      <c r="E11630" s="26">
        <v>43891</v>
      </c>
      <c r="F11630">
        <v>0</v>
      </c>
      <c r="G11630">
        <v>0</v>
      </c>
      <c r="I11630">
        <v>0</v>
      </c>
      <c r="J11630">
        <v>0</v>
      </c>
      <c r="L11630">
        <v>0</v>
      </c>
      <c r="N11630">
        <v>0</v>
      </c>
      <c r="P11630">
        <v>0</v>
      </c>
      <c r="Q11630">
        <v>0</v>
      </c>
      <c r="S11630">
        <v>0</v>
      </c>
    </row>
    <row r="11631" spans="1:19" x14ac:dyDescent="0.25">
      <c r="A11631" s="20" t="s">
        <v>24444</v>
      </c>
      <c r="B11631" t="s">
        <v>24267</v>
      </c>
      <c r="C11631" t="s">
        <v>1052</v>
      </c>
      <c r="D11631" s="20" t="s">
        <v>1000</v>
      </c>
      <c r="E11631" s="26">
        <v>43891</v>
      </c>
      <c r="F11631">
        <v>3.5</v>
      </c>
      <c r="G11631">
        <v>3</v>
      </c>
      <c r="I11631">
        <v>6</v>
      </c>
      <c r="J11631">
        <v>21</v>
      </c>
      <c r="L11631">
        <v>18</v>
      </c>
      <c r="N11631">
        <v>6</v>
      </c>
      <c r="P11631">
        <v>1</v>
      </c>
      <c r="Q11631">
        <v>1</v>
      </c>
      <c r="S11631">
        <v>0</v>
      </c>
    </row>
    <row r="11632" spans="1:19" x14ac:dyDescent="0.25">
      <c r="A11632" s="20" t="s">
        <v>24445</v>
      </c>
      <c r="B11632" t="s">
        <v>24268</v>
      </c>
      <c r="C11632" t="s">
        <v>1053</v>
      </c>
      <c r="D11632" s="20" t="s">
        <v>1000</v>
      </c>
      <c r="E11632" s="26">
        <v>43891</v>
      </c>
      <c r="F11632">
        <v>3</v>
      </c>
      <c r="G11632">
        <v>1.5</v>
      </c>
      <c r="I11632">
        <v>12</v>
      </c>
      <c r="J11632">
        <v>17</v>
      </c>
      <c r="L11632">
        <v>8</v>
      </c>
      <c r="N11632">
        <v>9</v>
      </c>
      <c r="P11632">
        <v>0</v>
      </c>
      <c r="Q11632">
        <v>0</v>
      </c>
      <c r="S11632">
        <v>3</v>
      </c>
    </row>
    <row r="11633" spans="1:19" x14ac:dyDescent="0.25">
      <c r="A11633" s="20" t="s">
        <v>24446</v>
      </c>
      <c r="B11633" t="s">
        <v>24269</v>
      </c>
      <c r="C11633" t="s">
        <v>1052</v>
      </c>
      <c r="D11633" s="20" t="s">
        <v>1001</v>
      </c>
      <c r="E11633" s="26">
        <v>43891</v>
      </c>
      <c r="F11633">
        <v>1.5</v>
      </c>
      <c r="G11633">
        <v>1.5</v>
      </c>
      <c r="I11633">
        <v>7</v>
      </c>
      <c r="J11633">
        <v>7</v>
      </c>
      <c r="L11633">
        <v>8</v>
      </c>
      <c r="N11633">
        <v>7</v>
      </c>
      <c r="P11633">
        <v>1</v>
      </c>
      <c r="Q11633">
        <v>1</v>
      </c>
      <c r="S11633">
        <v>0</v>
      </c>
    </row>
    <row r="11634" spans="1:19" x14ac:dyDescent="0.25">
      <c r="A11634" s="20" t="s">
        <v>24447</v>
      </c>
      <c r="B11634" t="s">
        <v>24270</v>
      </c>
      <c r="C11634" t="s">
        <v>1053</v>
      </c>
      <c r="D11634" s="20" t="s">
        <v>1001</v>
      </c>
      <c r="E11634" s="26">
        <v>43891</v>
      </c>
      <c r="F11634">
        <v>0</v>
      </c>
      <c r="G11634">
        <v>0</v>
      </c>
      <c r="I11634">
        <v>0</v>
      </c>
      <c r="J11634">
        <v>0</v>
      </c>
      <c r="L11634">
        <v>0</v>
      </c>
      <c r="N11634">
        <v>0</v>
      </c>
      <c r="P11634">
        <v>0</v>
      </c>
      <c r="Q11634">
        <v>0</v>
      </c>
      <c r="S11634">
        <v>0</v>
      </c>
    </row>
    <row r="11635" spans="1:19" x14ac:dyDescent="0.25">
      <c r="A11635" s="20" t="s">
        <v>24448</v>
      </c>
      <c r="B11635" t="s">
        <v>24271</v>
      </c>
      <c r="C11635" t="s">
        <v>1054</v>
      </c>
      <c r="D11635" s="20" t="s">
        <v>1001</v>
      </c>
      <c r="E11635" s="26">
        <v>43891</v>
      </c>
      <c r="F11635">
        <v>2</v>
      </c>
      <c r="G11635">
        <v>2</v>
      </c>
      <c r="I11635">
        <v>5</v>
      </c>
      <c r="J11635">
        <v>11</v>
      </c>
      <c r="L11635">
        <v>11</v>
      </c>
      <c r="N11635">
        <v>4</v>
      </c>
      <c r="P11635">
        <v>0</v>
      </c>
      <c r="Q11635">
        <v>0</v>
      </c>
      <c r="S11635">
        <v>1</v>
      </c>
    </row>
    <row r="11636" spans="1:19" x14ac:dyDescent="0.25">
      <c r="A11636" s="20" t="s">
        <v>24449</v>
      </c>
      <c r="B11636" t="s">
        <v>24272</v>
      </c>
      <c r="C11636" t="s">
        <v>24273</v>
      </c>
      <c r="D11636" s="20" t="s">
        <v>1001</v>
      </c>
      <c r="E11636" s="26">
        <v>43891</v>
      </c>
      <c r="F11636">
        <v>1.5</v>
      </c>
      <c r="G11636">
        <v>1.5</v>
      </c>
      <c r="I11636">
        <v>4</v>
      </c>
      <c r="J11636">
        <v>8</v>
      </c>
      <c r="L11636">
        <v>8</v>
      </c>
      <c r="N11636">
        <v>0</v>
      </c>
      <c r="P11636">
        <v>0</v>
      </c>
      <c r="Q11636">
        <v>1</v>
      </c>
      <c r="S11636">
        <v>4</v>
      </c>
    </row>
    <row r="11637" spans="1:19" x14ac:dyDescent="0.25">
      <c r="A11637" s="20" t="s">
        <v>24450</v>
      </c>
      <c r="B11637" t="s">
        <v>24274</v>
      </c>
      <c r="C11637" t="s">
        <v>200</v>
      </c>
      <c r="D11637" s="20" t="s">
        <v>1000</v>
      </c>
      <c r="E11637" s="26">
        <v>43891</v>
      </c>
      <c r="F11637">
        <v>2</v>
      </c>
      <c r="G11637">
        <v>3.5</v>
      </c>
      <c r="I11637">
        <v>6</v>
      </c>
      <c r="J11637">
        <v>10</v>
      </c>
      <c r="L11637">
        <v>20</v>
      </c>
      <c r="N11637">
        <v>6</v>
      </c>
      <c r="P11637">
        <v>0</v>
      </c>
      <c r="Q11637">
        <v>0</v>
      </c>
      <c r="S11637">
        <v>0</v>
      </c>
    </row>
    <row r="11638" spans="1:19" x14ac:dyDescent="0.25">
      <c r="A11638" s="20" t="s">
        <v>24451</v>
      </c>
      <c r="B11638" t="s">
        <v>24275</v>
      </c>
      <c r="C11638" t="s">
        <v>204</v>
      </c>
      <c r="D11638" s="20" t="s">
        <v>1000</v>
      </c>
      <c r="E11638" s="26">
        <v>43891</v>
      </c>
      <c r="F11638">
        <v>0</v>
      </c>
      <c r="G11638">
        <v>0</v>
      </c>
      <c r="I11638">
        <v>0</v>
      </c>
      <c r="J11638">
        <v>0</v>
      </c>
      <c r="L11638">
        <v>0</v>
      </c>
      <c r="N11638">
        <v>0</v>
      </c>
      <c r="P11638">
        <v>0</v>
      </c>
      <c r="Q11638">
        <v>0</v>
      </c>
      <c r="S11638">
        <v>0</v>
      </c>
    </row>
    <row r="11639" spans="1:19" x14ac:dyDescent="0.25">
      <c r="A11639" s="20" t="s">
        <v>24452</v>
      </c>
      <c r="B11639" t="s">
        <v>24276</v>
      </c>
      <c r="C11639" t="s">
        <v>385</v>
      </c>
      <c r="D11639" s="20" t="s">
        <v>1000</v>
      </c>
      <c r="E11639" s="26">
        <v>43891</v>
      </c>
      <c r="F11639">
        <v>0</v>
      </c>
      <c r="G11639">
        <v>0</v>
      </c>
      <c r="I11639">
        <v>0</v>
      </c>
      <c r="J11639">
        <v>0</v>
      </c>
      <c r="L11639">
        <v>0</v>
      </c>
      <c r="N11639">
        <v>0</v>
      </c>
      <c r="P11639">
        <v>0</v>
      </c>
      <c r="Q11639">
        <v>0</v>
      </c>
      <c r="S11639">
        <v>0</v>
      </c>
    </row>
    <row r="11640" spans="1:19" x14ac:dyDescent="0.25">
      <c r="A11640" s="20" t="s">
        <v>24453</v>
      </c>
      <c r="B11640" t="s">
        <v>24277</v>
      </c>
      <c r="C11640" t="s">
        <v>208</v>
      </c>
      <c r="D11640" s="20" t="s">
        <v>1000</v>
      </c>
      <c r="E11640" s="26">
        <v>43891</v>
      </c>
      <c r="F11640">
        <v>3</v>
      </c>
      <c r="G11640">
        <v>1.5</v>
      </c>
      <c r="I11640">
        <v>6</v>
      </c>
      <c r="J11640">
        <v>17</v>
      </c>
      <c r="L11640">
        <v>9</v>
      </c>
      <c r="N11640">
        <v>6</v>
      </c>
      <c r="P11640">
        <v>0</v>
      </c>
      <c r="Q11640">
        <v>0</v>
      </c>
      <c r="S11640">
        <v>0</v>
      </c>
    </row>
    <row r="11641" spans="1:19" x14ac:dyDescent="0.25">
      <c r="A11641" s="20" t="s">
        <v>24454</v>
      </c>
      <c r="B11641" t="s">
        <v>24278</v>
      </c>
      <c r="C11641" t="s">
        <v>900</v>
      </c>
      <c r="D11641" s="20" t="s">
        <v>1000</v>
      </c>
      <c r="E11641" s="26">
        <v>43891</v>
      </c>
      <c r="F11641">
        <v>4</v>
      </c>
      <c r="G11641">
        <v>4</v>
      </c>
      <c r="I11641">
        <v>8</v>
      </c>
      <c r="J11641">
        <v>23</v>
      </c>
      <c r="L11641">
        <v>23</v>
      </c>
      <c r="N11641">
        <v>8</v>
      </c>
      <c r="P11641">
        <v>0</v>
      </c>
      <c r="Q11641">
        <v>0</v>
      </c>
      <c r="S11641">
        <v>0</v>
      </c>
    </row>
    <row r="11642" spans="1:19" x14ac:dyDescent="0.25">
      <c r="A11642" s="20" t="s">
        <v>24455</v>
      </c>
      <c r="B11642" t="s">
        <v>24279</v>
      </c>
      <c r="C11642" t="s">
        <v>905</v>
      </c>
      <c r="D11642" s="20" t="s">
        <v>1000</v>
      </c>
      <c r="E11642" s="26">
        <v>43891</v>
      </c>
      <c r="F11642">
        <v>1.5</v>
      </c>
      <c r="G11642">
        <v>2</v>
      </c>
      <c r="I11642">
        <v>0</v>
      </c>
      <c r="J11642">
        <v>8</v>
      </c>
      <c r="L11642">
        <v>11</v>
      </c>
      <c r="N11642">
        <v>0</v>
      </c>
      <c r="P11642">
        <v>0</v>
      </c>
      <c r="Q11642">
        <v>0</v>
      </c>
      <c r="S11642">
        <v>0</v>
      </c>
    </row>
    <row r="11643" spans="1:19" x14ac:dyDescent="0.25">
      <c r="A11643" s="20" t="s">
        <v>24456</v>
      </c>
      <c r="B11643" t="s">
        <v>24280</v>
      </c>
      <c r="C11643" t="s">
        <v>316</v>
      </c>
      <c r="D11643" s="20" t="s">
        <v>1000</v>
      </c>
      <c r="E11643" s="26">
        <v>43891</v>
      </c>
      <c r="F11643">
        <v>7.5</v>
      </c>
      <c r="G11643">
        <v>6.5</v>
      </c>
      <c r="I11643">
        <v>13</v>
      </c>
      <c r="J11643">
        <v>44</v>
      </c>
      <c r="L11643">
        <v>37</v>
      </c>
      <c r="N11643">
        <v>13</v>
      </c>
      <c r="P11643">
        <v>0</v>
      </c>
      <c r="Q11643">
        <v>0</v>
      </c>
      <c r="S11643">
        <v>0</v>
      </c>
    </row>
    <row r="11644" spans="1:19" x14ac:dyDescent="0.25">
      <c r="A11644" s="20" t="s">
        <v>24457</v>
      </c>
      <c r="B11644" t="s">
        <v>24281</v>
      </c>
      <c r="C11644" t="s">
        <v>218</v>
      </c>
      <c r="D11644" s="20" t="s">
        <v>1000</v>
      </c>
      <c r="E11644" s="26">
        <v>43891</v>
      </c>
      <c r="F11644">
        <v>0</v>
      </c>
      <c r="G11644">
        <v>0</v>
      </c>
      <c r="I11644">
        <v>0</v>
      </c>
      <c r="J11644">
        <v>0</v>
      </c>
      <c r="L11644">
        <v>0</v>
      </c>
      <c r="N11644">
        <v>0</v>
      </c>
      <c r="P11644">
        <v>0</v>
      </c>
      <c r="Q11644">
        <v>0</v>
      </c>
      <c r="S11644">
        <v>0</v>
      </c>
    </row>
    <row r="11645" spans="1:19" x14ac:dyDescent="0.25">
      <c r="A11645" s="20" t="s">
        <v>24458</v>
      </c>
      <c r="B11645" t="s">
        <v>24282</v>
      </c>
      <c r="C11645" t="s">
        <v>202</v>
      </c>
      <c r="D11645" s="20" t="s">
        <v>1000</v>
      </c>
      <c r="E11645" s="26">
        <v>43891</v>
      </c>
      <c r="F11645">
        <v>12.5</v>
      </c>
      <c r="G11645">
        <v>15.5</v>
      </c>
      <c r="I11645">
        <v>98</v>
      </c>
      <c r="J11645">
        <v>139</v>
      </c>
      <c r="L11645">
        <v>172</v>
      </c>
      <c r="N11645">
        <v>92</v>
      </c>
      <c r="P11645">
        <v>1</v>
      </c>
      <c r="Q11645">
        <v>1</v>
      </c>
      <c r="S11645">
        <v>6</v>
      </c>
    </row>
    <row r="11646" spans="1:19" x14ac:dyDescent="0.25">
      <c r="A11646" s="20" t="s">
        <v>24459</v>
      </c>
      <c r="B11646" t="s">
        <v>24283</v>
      </c>
      <c r="C11646" t="s">
        <v>347</v>
      </c>
      <c r="D11646" s="20" t="s">
        <v>1000</v>
      </c>
      <c r="E11646" s="26">
        <v>43891</v>
      </c>
      <c r="F11646">
        <v>0</v>
      </c>
      <c r="G11646">
        <v>0</v>
      </c>
      <c r="I11646">
        <v>0</v>
      </c>
      <c r="J11646">
        <v>0</v>
      </c>
      <c r="L11646">
        <v>0</v>
      </c>
      <c r="N11646">
        <v>0</v>
      </c>
      <c r="P11646">
        <v>0</v>
      </c>
      <c r="Q11646">
        <v>0</v>
      </c>
      <c r="S11646">
        <v>0</v>
      </c>
    </row>
    <row r="11647" spans="1:19" x14ac:dyDescent="0.25">
      <c r="A11647" s="20" t="s">
        <v>24460</v>
      </c>
      <c r="B11647" t="s">
        <v>24284</v>
      </c>
      <c r="C11647" t="s">
        <v>224</v>
      </c>
      <c r="D11647" s="20" t="s">
        <v>1000</v>
      </c>
      <c r="E11647" s="26">
        <v>43891</v>
      </c>
      <c r="F11647">
        <v>0</v>
      </c>
      <c r="G11647">
        <v>0</v>
      </c>
      <c r="I11647">
        <v>0</v>
      </c>
      <c r="J11647">
        <v>0</v>
      </c>
      <c r="L11647">
        <v>0</v>
      </c>
      <c r="N11647">
        <v>0</v>
      </c>
      <c r="P11647">
        <v>0</v>
      </c>
      <c r="Q11647">
        <v>0</v>
      </c>
      <c r="S11647">
        <v>0</v>
      </c>
    </row>
    <row r="11648" spans="1:19" x14ac:dyDescent="0.25">
      <c r="A11648" s="20" t="s">
        <v>24461</v>
      </c>
      <c r="B11648" t="s">
        <v>24285</v>
      </c>
      <c r="C11648" t="s">
        <v>345</v>
      </c>
      <c r="D11648" s="20" t="s">
        <v>1000</v>
      </c>
      <c r="E11648" s="26">
        <v>43891</v>
      </c>
      <c r="F11648">
        <v>0</v>
      </c>
      <c r="G11648">
        <v>0</v>
      </c>
      <c r="I11648">
        <v>0</v>
      </c>
      <c r="J11648">
        <v>0</v>
      </c>
      <c r="L11648">
        <v>0</v>
      </c>
      <c r="N11648">
        <v>0</v>
      </c>
      <c r="P11648">
        <v>0</v>
      </c>
      <c r="Q11648">
        <v>0</v>
      </c>
      <c r="S11648">
        <v>0</v>
      </c>
    </row>
    <row r="11649" spans="1:19" x14ac:dyDescent="0.25">
      <c r="A11649" s="20" t="s">
        <v>24462</v>
      </c>
      <c r="B11649" t="s">
        <v>24286</v>
      </c>
      <c r="C11649" t="s">
        <v>226</v>
      </c>
      <c r="D11649" s="20" t="s">
        <v>1000</v>
      </c>
      <c r="E11649" s="26">
        <v>43891</v>
      </c>
      <c r="F11649">
        <v>2</v>
      </c>
      <c r="G11649">
        <v>4</v>
      </c>
      <c r="I11649">
        <v>10</v>
      </c>
      <c r="J11649">
        <v>22</v>
      </c>
      <c r="L11649">
        <v>44</v>
      </c>
      <c r="N11649">
        <v>5</v>
      </c>
      <c r="P11649">
        <v>0</v>
      </c>
      <c r="Q11649">
        <v>0</v>
      </c>
      <c r="S11649">
        <v>5</v>
      </c>
    </row>
    <row r="11650" spans="1:19" x14ac:dyDescent="0.25">
      <c r="A11650" s="20" t="s">
        <v>24463</v>
      </c>
      <c r="B11650" t="s">
        <v>24287</v>
      </c>
      <c r="C11650" t="s">
        <v>231</v>
      </c>
      <c r="D11650" s="20" t="s">
        <v>1000</v>
      </c>
      <c r="E11650" s="26">
        <v>43891</v>
      </c>
      <c r="F11650">
        <v>10</v>
      </c>
      <c r="G11650">
        <v>11.5</v>
      </c>
      <c r="I11650">
        <v>167</v>
      </c>
      <c r="J11650">
        <v>113</v>
      </c>
      <c r="L11650">
        <v>128</v>
      </c>
      <c r="N11650">
        <v>161</v>
      </c>
      <c r="P11650">
        <v>0</v>
      </c>
      <c r="Q11650">
        <v>20</v>
      </c>
      <c r="S11650">
        <v>6</v>
      </c>
    </row>
    <row r="11651" spans="1:19" x14ac:dyDescent="0.25">
      <c r="A11651" s="20" t="s">
        <v>24464</v>
      </c>
      <c r="B11651" t="s">
        <v>24288</v>
      </c>
      <c r="C11651" t="s">
        <v>216</v>
      </c>
      <c r="D11651" s="20" t="s">
        <v>1000</v>
      </c>
      <c r="E11651" s="26">
        <v>43891</v>
      </c>
      <c r="F11651">
        <v>9</v>
      </c>
      <c r="G11651">
        <v>9.5</v>
      </c>
      <c r="I11651">
        <v>71</v>
      </c>
      <c r="J11651">
        <v>90</v>
      </c>
      <c r="L11651">
        <v>95</v>
      </c>
      <c r="N11651">
        <v>66</v>
      </c>
      <c r="P11651">
        <v>2</v>
      </c>
      <c r="Q11651">
        <v>5</v>
      </c>
      <c r="S11651">
        <v>5</v>
      </c>
    </row>
    <row r="11652" spans="1:19" x14ac:dyDescent="0.25">
      <c r="A11652" s="20" t="s">
        <v>24465</v>
      </c>
      <c r="B11652" t="s">
        <v>24289</v>
      </c>
      <c r="C11652" t="s">
        <v>233</v>
      </c>
      <c r="D11652" s="20" t="s">
        <v>1000</v>
      </c>
      <c r="E11652" s="26">
        <v>43891</v>
      </c>
      <c r="F11652">
        <v>0</v>
      </c>
      <c r="G11652">
        <v>0</v>
      </c>
      <c r="I11652">
        <v>0</v>
      </c>
      <c r="J11652">
        <v>0</v>
      </c>
      <c r="L11652">
        <v>0</v>
      </c>
      <c r="N11652">
        <v>0</v>
      </c>
      <c r="P11652">
        <v>0</v>
      </c>
      <c r="Q11652">
        <v>0</v>
      </c>
      <c r="S11652">
        <v>0</v>
      </c>
    </row>
    <row r="11653" spans="1:19" x14ac:dyDescent="0.25">
      <c r="A11653" s="20" t="s">
        <v>24466</v>
      </c>
      <c r="B11653" t="s">
        <v>24290</v>
      </c>
      <c r="C11653" t="s">
        <v>219</v>
      </c>
      <c r="D11653" s="20" t="s">
        <v>1000</v>
      </c>
      <c r="E11653" s="26">
        <v>43891</v>
      </c>
      <c r="F11653">
        <v>0</v>
      </c>
      <c r="G11653">
        <v>0</v>
      </c>
      <c r="I11653">
        <v>0</v>
      </c>
      <c r="J11653">
        <v>0</v>
      </c>
      <c r="L11653">
        <v>0</v>
      </c>
      <c r="N11653">
        <v>0</v>
      </c>
      <c r="P11653">
        <v>0</v>
      </c>
      <c r="Q11653">
        <v>0</v>
      </c>
      <c r="S11653">
        <v>0</v>
      </c>
    </row>
    <row r="11654" spans="1:19" x14ac:dyDescent="0.25">
      <c r="A11654" s="20" t="s">
        <v>24467</v>
      </c>
      <c r="B11654" t="s">
        <v>24291</v>
      </c>
      <c r="C11654" t="s">
        <v>340</v>
      </c>
      <c r="D11654" s="20" t="s">
        <v>1000</v>
      </c>
      <c r="E11654" s="26">
        <v>43891</v>
      </c>
      <c r="F11654">
        <v>2.5</v>
      </c>
      <c r="G11654">
        <v>3</v>
      </c>
      <c r="I11654">
        <v>31</v>
      </c>
      <c r="J11654">
        <v>29</v>
      </c>
      <c r="L11654">
        <v>36</v>
      </c>
      <c r="N11654">
        <v>27</v>
      </c>
      <c r="P11654">
        <v>0</v>
      </c>
      <c r="Q11654">
        <v>1</v>
      </c>
      <c r="S11654">
        <v>4</v>
      </c>
    </row>
    <row r="11655" spans="1:19" x14ac:dyDescent="0.25">
      <c r="A11655" s="20" t="s">
        <v>24468</v>
      </c>
      <c r="B11655" t="s">
        <v>24292</v>
      </c>
      <c r="C11655" t="s">
        <v>350</v>
      </c>
      <c r="D11655" s="20" t="s">
        <v>1000</v>
      </c>
      <c r="E11655" s="26">
        <v>43891</v>
      </c>
      <c r="F11655">
        <v>0</v>
      </c>
      <c r="G11655">
        <v>0</v>
      </c>
      <c r="I11655">
        <v>0</v>
      </c>
      <c r="J11655">
        <v>0</v>
      </c>
      <c r="L11655">
        <v>0</v>
      </c>
      <c r="N11655">
        <v>0</v>
      </c>
      <c r="P11655">
        <v>0</v>
      </c>
      <c r="Q11655">
        <v>0</v>
      </c>
      <c r="S11655">
        <v>0</v>
      </c>
    </row>
    <row r="11656" spans="1:19" x14ac:dyDescent="0.25">
      <c r="A11656" s="20" t="s">
        <v>24469</v>
      </c>
      <c r="B11656" t="s">
        <v>24293</v>
      </c>
      <c r="C11656" t="s">
        <v>351</v>
      </c>
      <c r="D11656" s="20" t="s">
        <v>1000</v>
      </c>
      <c r="E11656" s="26">
        <v>43891</v>
      </c>
      <c r="F11656">
        <v>0</v>
      </c>
      <c r="G11656">
        <v>0</v>
      </c>
      <c r="I11656">
        <v>0</v>
      </c>
      <c r="J11656">
        <v>0</v>
      </c>
      <c r="L11656">
        <v>0</v>
      </c>
      <c r="N11656">
        <v>0</v>
      </c>
      <c r="P11656">
        <v>0</v>
      </c>
      <c r="Q11656">
        <v>0</v>
      </c>
      <c r="S11656">
        <v>0</v>
      </c>
    </row>
    <row r="11657" spans="1:19" x14ac:dyDescent="0.25">
      <c r="A11657" s="20" t="s">
        <v>24470</v>
      </c>
      <c r="B11657" t="s">
        <v>24294</v>
      </c>
      <c r="C11657" t="s">
        <v>352</v>
      </c>
      <c r="D11657" s="20" t="s">
        <v>1000</v>
      </c>
      <c r="E11657" s="26">
        <v>43891</v>
      </c>
      <c r="F11657">
        <v>0</v>
      </c>
      <c r="G11657">
        <v>0</v>
      </c>
      <c r="I11657">
        <v>0</v>
      </c>
      <c r="J11657">
        <v>0</v>
      </c>
      <c r="L11657">
        <v>0</v>
      </c>
      <c r="N11657">
        <v>0</v>
      </c>
      <c r="P11657">
        <v>0</v>
      </c>
      <c r="Q11657">
        <v>0</v>
      </c>
      <c r="S11657">
        <v>0</v>
      </c>
    </row>
    <row r="11658" spans="1:19" x14ac:dyDescent="0.25">
      <c r="A11658" s="20" t="s">
        <v>24471</v>
      </c>
      <c r="B11658" t="s">
        <v>24295</v>
      </c>
      <c r="C11658" t="s">
        <v>353</v>
      </c>
      <c r="D11658" s="20" t="s">
        <v>1000</v>
      </c>
      <c r="E11658" s="26">
        <v>43891</v>
      </c>
      <c r="F11658">
        <v>0</v>
      </c>
      <c r="G11658">
        <v>0</v>
      </c>
      <c r="I11658">
        <v>0</v>
      </c>
      <c r="J11658">
        <v>0</v>
      </c>
      <c r="L11658">
        <v>0</v>
      </c>
      <c r="N11658">
        <v>0</v>
      </c>
      <c r="P11658">
        <v>0</v>
      </c>
      <c r="Q11658">
        <v>0</v>
      </c>
      <c r="S11658">
        <v>0</v>
      </c>
    </row>
    <row r="11659" spans="1:19" x14ac:dyDescent="0.25">
      <c r="A11659" s="20" t="s">
        <v>24472</v>
      </c>
      <c r="B11659" t="s">
        <v>24296</v>
      </c>
      <c r="C11659" t="s">
        <v>386</v>
      </c>
      <c r="D11659" s="20" t="s">
        <v>1000</v>
      </c>
      <c r="E11659" s="26">
        <v>43891</v>
      </c>
      <c r="F11659">
        <v>0</v>
      </c>
      <c r="G11659">
        <v>0</v>
      </c>
      <c r="I11659">
        <v>0</v>
      </c>
      <c r="J11659">
        <v>0</v>
      </c>
      <c r="L11659">
        <v>0</v>
      </c>
      <c r="N11659">
        <v>0</v>
      </c>
      <c r="P11659">
        <v>0</v>
      </c>
      <c r="Q11659">
        <v>0</v>
      </c>
      <c r="S11659">
        <v>0</v>
      </c>
    </row>
    <row r="11660" spans="1:19" x14ac:dyDescent="0.25">
      <c r="A11660" s="20" t="s">
        <v>24473</v>
      </c>
      <c r="B11660" t="s">
        <v>24297</v>
      </c>
      <c r="C11660" t="s">
        <v>354</v>
      </c>
      <c r="D11660" s="20" t="s">
        <v>1000</v>
      </c>
      <c r="E11660" s="26">
        <v>43891</v>
      </c>
      <c r="F11660">
        <v>1.5</v>
      </c>
      <c r="G11660">
        <v>1.5</v>
      </c>
      <c r="I11660">
        <v>9</v>
      </c>
      <c r="J11660">
        <v>9</v>
      </c>
      <c r="L11660">
        <v>9</v>
      </c>
      <c r="N11660">
        <v>9</v>
      </c>
      <c r="P11660">
        <v>0</v>
      </c>
      <c r="Q11660">
        <v>0</v>
      </c>
      <c r="S11660">
        <v>0</v>
      </c>
    </row>
    <row r="11661" spans="1:19" x14ac:dyDescent="0.25">
      <c r="A11661" s="20" t="s">
        <v>24474</v>
      </c>
      <c r="B11661" t="s">
        <v>24298</v>
      </c>
      <c r="C11661" t="s">
        <v>355</v>
      </c>
      <c r="D11661" s="20" t="s">
        <v>1000</v>
      </c>
      <c r="E11661" s="26">
        <v>43891</v>
      </c>
      <c r="F11661">
        <v>1</v>
      </c>
      <c r="G11661">
        <v>1</v>
      </c>
      <c r="I11661">
        <v>5</v>
      </c>
      <c r="J11661">
        <v>6</v>
      </c>
      <c r="L11661">
        <v>6</v>
      </c>
      <c r="N11661">
        <v>5</v>
      </c>
      <c r="P11661">
        <v>0</v>
      </c>
      <c r="Q11661">
        <v>0</v>
      </c>
      <c r="S11661">
        <v>0</v>
      </c>
    </row>
    <row r="11662" spans="1:19" x14ac:dyDescent="0.25">
      <c r="A11662" s="20" t="s">
        <v>24475</v>
      </c>
      <c r="B11662" t="s">
        <v>24299</v>
      </c>
      <c r="C11662" t="s">
        <v>228</v>
      </c>
      <c r="D11662" s="20" t="s">
        <v>1002</v>
      </c>
      <c r="E11662" s="26">
        <v>43891</v>
      </c>
      <c r="F11662">
        <v>0</v>
      </c>
      <c r="G11662">
        <v>0</v>
      </c>
      <c r="I11662">
        <v>0</v>
      </c>
      <c r="J11662">
        <v>0</v>
      </c>
      <c r="L11662">
        <v>0</v>
      </c>
      <c r="N11662">
        <v>0</v>
      </c>
      <c r="P11662">
        <v>0</v>
      </c>
      <c r="Q11662">
        <v>0</v>
      </c>
      <c r="S11662">
        <v>0</v>
      </c>
    </row>
    <row r="11663" spans="1:19" x14ac:dyDescent="0.25">
      <c r="A11663" s="20" t="s">
        <v>24476</v>
      </c>
      <c r="B11663" t="s">
        <v>24300</v>
      </c>
      <c r="C11663" t="s">
        <v>211</v>
      </c>
      <c r="D11663" s="20" t="s">
        <v>1002</v>
      </c>
      <c r="E11663" s="26">
        <v>43891</v>
      </c>
      <c r="F11663">
        <v>0</v>
      </c>
      <c r="G11663">
        <v>0</v>
      </c>
      <c r="I11663">
        <v>0</v>
      </c>
      <c r="J11663">
        <v>0</v>
      </c>
      <c r="L11663">
        <v>0</v>
      </c>
      <c r="N11663">
        <v>0</v>
      </c>
      <c r="P11663">
        <v>0</v>
      </c>
      <c r="Q11663">
        <v>0</v>
      </c>
      <c r="S11663">
        <v>0</v>
      </c>
    </row>
    <row r="11664" spans="1:19" x14ac:dyDescent="0.25">
      <c r="A11664" s="20" t="s">
        <v>24477</v>
      </c>
      <c r="B11664" t="s">
        <v>24301</v>
      </c>
      <c r="C11664" t="s">
        <v>213</v>
      </c>
      <c r="D11664" s="20" t="s">
        <v>1002</v>
      </c>
      <c r="E11664" s="26">
        <v>43891</v>
      </c>
      <c r="F11664">
        <v>0</v>
      </c>
      <c r="G11664">
        <v>0</v>
      </c>
      <c r="I11664">
        <v>0</v>
      </c>
      <c r="J11664">
        <v>0</v>
      </c>
      <c r="L11664">
        <v>0</v>
      </c>
      <c r="N11664">
        <v>0</v>
      </c>
      <c r="P11664">
        <v>0</v>
      </c>
      <c r="Q11664">
        <v>0</v>
      </c>
      <c r="S11664">
        <v>0</v>
      </c>
    </row>
    <row r="11665" spans="1:19" x14ac:dyDescent="0.25">
      <c r="A11665" s="20" t="s">
        <v>24478</v>
      </c>
      <c r="B11665" t="s">
        <v>24302</v>
      </c>
      <c r="C11665" t="s">
        <v>229</v>
      </c>
      <c r="D11665" s="20" t="s">
        <v>1002</v>
      </c>
      <c r="E11665" s="26">
        <v>43891</v>
      </c>
      <c r="F11665">
        <v>0</v>
      </c>
      <c r="G11665">
        <v>0</v>
      </c>
      <c r="I11665">
        <v>0</v>
      </c>
      <c r="J11665">
        <v>0</v>
      </c>
      <c r="L11665">
        <v>0</v>
      </c>
      <c r="N11665">
        <v>0</v>
      </c>
      <c r="P11665">
        <v>0</v>
      </c>
      <c r="Q11665">
        <v>0</v>
      </c>
      <c r="S11665">
        <v>0</v>
      </c>
    </row>
    <row r="11666" spans="1:19" x14ac:dyDescent="0.25">
      <c r="A11666" s="20" t="s">
        <v>24479</v>
      </c>
      <c r="B11666" t="s">
        <v>24303</v>
      </c>
      <c r="C11666" t="s">
        <v>1051</v>
      </c>
      <c r="D11666" s="20" t="s">
        <v>1002</v>
      </c>
      <c r="E11666" s="26">
        <v>43891</v>
      </c>
      <c r="F11666">
        <v>0</v>
      </c>
      <c r="G11666">
        <v>0</v>
      </c>
      <c r="I11666">
        <v>0</v>
      </c>
      <c r="J11666">
        <v>0</v>
      </c>
      <c r="L11666">
        <v>0</v>
      </c>
      <c r="N11666">
        <v>0</v>
      </c>
      <c r="P11666">
        <v>0</v>
      </c>
      <c r="Q11666">
        <v>0</v>
      </c>
      <c r="S11666">
        <v>0</v>
      </c>
    </row>
    <row r="11667" spans="1:19" x14ac:dyDescent="0.25">
      <c r="A11667" s="20" t="s">
        <v>24480</v>
      </c>
      <c r="B11667" t="s">
        <v>24304</v>
      </c>
      <c r="C11667" t="s">
        <v>1049</v>
      </c>
      <c r="D11667" s="20" t="s">
        <v>1002</v>
      </c>
      <c r="E11667" s="26">
        <v>43891</v>
      </c>
      <c r="F11667">
        <v>0</v>
      </c>
      <c r="G11667">
        <v>0</v>
      </c>
      <c r="I11667">
        <v>0</v>
      </c>
      <c r="J11667">
        <v>0</v>
      </c>
      <c r="L11667">
        <v>0</v>
      </c>
      <c r="N11667">
        <v>0</v>
      </c>
      <c r="P11667">
        <v>0</v>
      </c>
      <c r="Q11667">
        <v>0</v>
      </c>
      <c r="S11667">
        <v>0</v>
      </c>
    </row>
    <row r="11668" spans="1:19" x14ac:dyDescent="0.25">
      <c r="A11668" s="20" t="s">
        <v>24481</v>
      </c>
      <c r="B11668" t="s">
        <v>24305</v>
      </c>
      <c r="C11668" t="s">
        <v>959</v>
      </c>
      <c r="D11668" s="20" t="s">
        <v>1002</v>
      </c>
      <c r="E11668" s="26">
        <v>43891</v>
      </c>
      <c r="F11668">
        <v>0</v>
      </c>
      <c r="G11668">
        <v>0</v>
      </c>
      <c r="I11668">
        <v>0</v>
      </c>
      <c r="J11668">
        <v>0</v>
      </c>
      <c r="L11668">
        <v>0</v>
      </c>
      <c r="N11668">
        <v>0</v>
      </c>
      <c r="P11668">
        <v>0</v>
      </c>
      <c r="Q11668">
        <v>0</v>
      </c>
      <c r="S11668">
        <v>0</v>
      </c>
    </row>
    <row r="11669" spans="1:19" x14ac:dyDescent="0.25">
      <c r="A11669" s="20" t="s">
        <v>24482</v>
      </c>
      <c r="B11669" t="s">
        <v>24306</v>
      </c>
      <c r="C11669" t="s">
        <v>205</v>
      </c>
      <c r="D11669" s="20" t="s">
        <v>1002</v>
      </c>
      <c r="E11669" s="26">
        <v>43891</v>
      </c>
      <c r="F11669">
        <v>0</v>
      </c>
      <c r="G11669">
        <v>0</v>
      </c>
      <c r="I11669">
        <v>0</v>
      </c>
      <c r="J11669">
        <v>0</v>
      </c>
      <c r="L11669">
        <v>0</v>
      </c>
      <c r="N11669">
        <v>0</v>
      </c>
      <c r="P11669">
        <v>0</v>
      </c>
      <c r="Q11669">
        <v>0</v>
      </c>
      <c r="S11669">
        <v>0</v>
      </c>
    </row>
    <row r="11670" spans="1:19" x14ac:dyDescent="0.25">
      <c r="A11670" s="20" t="s">
        <v>24483</v>
      </c>
      <c r="B11670" t="s">
        <v>24307</v>
      </c>
      <c r="C11670" t="s">
        <v>384</v>
      </c>
      <c r="D11670" s="20" t="s">
        <v>1002</v>
      </c>
      <c r="E11670" s="26">
        <v>43891</v>
      </c>
      <c r="F11670">
        <v>0</v>
      </c>
      <c r="G11670">
        <v>0</v>
      </c>
      <c r="I11670">
        <v>0</v>
      </c>
      <c r="J11670">
        <v>0</v>
      </c>
      <c r="L11670">
        <v>0</v>
      </c>
      <c r="N11670">
        <v>0</v>
      </c>
      <c r="P11670">
        <v>0</v>
      </c>
      <c r="Q11670">
        <v>0</v>
      </c>
      <c r="S11670">
        <v>0</v>
      </c>
    </row>
    <row r="11671" spans="1:19" x14ac:dyDescent="0.25">
      <c r="A11671" s="20" t="s">
        <v>24484</v>
      </c>
      <c r="B11671" t="s">
        <v>24308</v>
      </c>
      <c r="C11671" t="s">
        <v>210</v>
      </c>
      <c r="D11671" s="20" t="s">
        <v>1002</v>
      </c>
      <c r="E11671" s="26">
        <v>43891</v>
      </c>
      <c r="F11671">
        <v>0</v>
      </c>
      <c r="G11671">
        <v>0</v>
      </c>
      <c r="I11671">
        <v>0</v>
      </c>
      <c r="J11671">
        <v>0</v>
      </c>
      <c r="L11671">
        <v>0</v>
      </c>
      <c r="N11671">
        <v>0</v>
      </c>
      <c r="P11671">
        <v>0</v>
      </c>
      <c r="Q11671">
        <v>0</v>
      </c>
      <c r="S11671">
        <v>0</v>
      </c>
    </row>
    <row r="11672" spans="1:19" x14ac:dyDescent="0.25">
      <c r="A11672" s="20" t="s">
        <v>24485</v>
      </c>
      <c r="B11672" t="s">
        <v>24309</v>
      </c>
      <c r="C11672" t="s">
        <v>215</v>
      </c>
      <c r="D11672" s="20" t="s">
        <v>1002</v>
      </c>
      <c r="E11672" s="26">
        <v>43891</v>
      </c>
      <c r="F11672">
        <v>5</v>
      </c>
      <c r="G11672">
        <v>6</v>
      </c>
      <c r="I11672">
        <v>32</v>
      </c>
      <c r="J11672">
        <v>30</v>
      </c>
      <c r="L11672">
        <v>36</v>
      </c>
      <c r="N11672">
        <v>25</v>
      </c>
      <c r="P11672">
        <v>6</v>
      </c>
      <c r="Q11672">
        <v>8</v>
      </c>
      <c r="S11672">
        <v>7</v>
      </c>
    </row>
    <row r="11673" spans="1:19" x14ac:dyDescent="0.25">
      <c r="A11673" s="20" t="s">
        <v>24486</v>
      </c>
      <c r="B11673" t="s">
        <v>24310</v>
      </c>
      <c r="C11673" t="s">
        <v>960</v>
      </c>
      <c r="D11673" s="20" t="s">
        <v>1002</v>
      </c>
      <c r="E11673" s="26">
        <v>43891</v>
      </c>
      <c r="F11673">
        <v>3</v>
      </c>
      <c r="G11673">
        <v>3</v>
      </c>
      <c r="I11673">
        <v>8</v>
      </c>
      <c r="J11673">
        <v>12</v>
      </c>
      <c r="L11673">
        <v>15</v>
      </c>
      <c r="N11673">
        <v>6</v>
      </c>
      <c r="P11673">
        <v>1</v>
      </c>
      <c r="Q11673">
        <v>1</v>
      </c>
      <c r="S11673">
        <v>2</v>
      </c>
    </row>
    <row r="11674" spans="1:19" x14ac:dyDescent="0.25">
      <c r="A11674" s="20" t="s">
        <v>24487</v>
      </c>
      <c r="B11674" t="s">
        <v>24311</v>
      </c>
      <c r="C11674" t="s">
        <v>961</v>
      </c>
      <c r="D11674" s="20" t="s">
        <v>1002</v>
      </c>
      <c r="E11674" s="26">
        <v>43891</v>
      </c>
      <c r="F11674">
        <v>1</v>
      </c>
      <c r="G11674">
        <v>3</v>
      </c>
      <c r="I11674">
        <v>4</v>
      </c>
      <c r="J11674">
        <v>5</v>
      </c>
      <c r="L11674">
        <v>15</v>
      </c>
      <c r="N11674">
        <v>1</v>
      </c>
      <c r="P11674">
        <v>0</v>
      </c>
      <c r="Q11674">
        <v>0</v>
      </c>
      <c r="S11674">
        <v>3</v>
      </c>
    </row>
    <row r="11675" spans="1:19" x14ac:dyDescent="0.25">
      <c r="A11675" s="20" t="s">
        <v>24488</v>
      </c>
      <c r="B11675" t="s">
        <v>24312</v>
      </c>
      <c r="C11675" t="s">
        <v>221</v>
      </c>
      <c r="D11675" s="20" t="s">
        <v>1002</v>
      </c>
      <c r="E11675" s="26">
        <v>43891</v>
      </c>
      <c r="F11675">
        <v>0</v>
      </c>
      <c r="G11675">
        <v>0</v>
      </c>
      <c r="I11675">
        <v>0</v>
      </c>
      <c r="J11675">
        <v>0</v>
      </c>
      <c r="L11675">
        <v>0</v>
      </c>
      <c r="N11675">
        <v>0</v>
      </c>
      <c r="P11675">
        <v>0</v>
      </c>
      <c r="Q11675">
        <v>0</v>
      </c>
      <c r="S11675">
        <v>0</v>
      </c>
    </row>
    <row r="11676" spans="1:19" x14ac:dyDescent="0.25">
      <c r="A11676" s="20" t="s">
        <v>24489</v>
      </c>
      <c r="B11676" t="s">
        <v>24313</v>
      </c>
      <c r="C11676" t="s">
        <v>222</v>
      </c>
      <c r="D11676" s="20" t="s">
        <v>1002</v>
      </c>
      <c r="E11676" s="26">
        <v>43891</v>
      </c>
      <c r="F11676">
        <v>0</v>
      </c>
      <c r="G11676">
        <v>0</v>
      </c>
      <c r="I11676">
        <v>0</v>
      </c>
      <c r="J11676">
        <v>0</v>
      </c>
      <c r="L11676">
        <v>0</v>
      </c>
      <c r="N11676">
        <v>0</v>
      </c>
      <c r="P11676">
        <v>0</v>
      </c>
      <c r="Q11676">
        <v>0</v>
      </c>
      <c r="S11676">
        <v>0</v>
      </c>
    </row>
    <row r="11677" spans="1:19" x14ac:dyDescent="0.25">
      <c r="A11677" s="20" t="s">
        <v>24490</v>
      </c>
      <c r="B11677" t="s">
        <v>24314</v>
      </c>
      <c r="C11677" t="s">
        <v>200</v>
      </c>
      <c r="D11677" s="20" t="s">
        <v>1002</v>
      </c>
      <c r="E11677" s="26">
        <v>43891</v>
      </c>
      <c r="F11677">
        <v>2</v>
      </c>
      <c r="G11677">
        <v>3.5</v>
      </c>
      <c r="I11677">
        <v>6</v>
      </c>
      <c r="J11677">
        <v>10</v>
      </c>
      <c r="L11677">
        <v>20</v>
      </c>
      <c r="N11677">
        <v>6</v>
      </c>
      <c r="P11677">
        <v>0</v>
      </c>
      <c r="Q11677">
        <v>0</v>
      </c>
      <c r="S11677">
        <v>0</v>
      </c>
    </row>
    <row r="11678" spans="1:19" x14ac:dyDescent="0.25">
      <c r="A11678" s="20" t="s">
        <v>24491</v>
      </c>
      <c r="B11678" t="s">
        <v>24315</v>
      </c>
      <c r="C11678" t="s">
        <v>204</v>
      </c>
      <c r="D11678" s="20" t="s">
        <v>1002</v>
      </c>
      <c r="E11678" s="26">
        <v>43891</v>
      </c>
      <c r="F11678">
        <v>0</v>
      </c>
      <c r="G11678">
        <v>0</v>
      </c>
      <c r="I11678">
        <v>0</v>
      </c>
      <c r="J11678">
        <v>0</v>
      </c>
      <c r="L11678">
        <v>0</v>
      </c>
      <c r="N11678">
        <v>0</v>
      </c>
      <c r="P11678">
        <v>0</v>
      </c>
      <c r="Q11678">
        <v>0</v>
      </c>
      <c r="S11678">
        <v>0</v>
      </c>
    </row>
    <row r="11679" spans="1:19" x14ac:dyDescent="0.25">
      <c r="A11679" s="20" t="s">
        <v>24492</v>
      </c>
      <c r="B11679" t="s">
        <v>24316</v>
      </c>
      <c r="C11679" t="s">
        <v>385</v>
      </c>
      <c r="D11679" s="20" t="s">
        <v>1002</v>
      </c>
      <c r="E11679" s="26">
        <v>43891</v>
      </c>
      <c r="F11679">
        <v>0</v>
      </c>
      <c r="G11679">
        <v>0</v>
      </c>
      <c r="I11679">
        <v>0</v>
      </c>
      <c r="J11679">
        <v>0</v>
      </c>
      <c r="L11679">
        <v>0</v>
      </c>
      <c r="N11679">
        <v>0</v>
      </c>
      <c r="P11679">
        <v>0</v>
      </c>
      <c r="Q11679">
        <v>0</v>
      </c>
      <c r="S11679">
        <v>0</v>
      </c>
    </row>
    <row r="11680" spans="1:19" x14ac:dyDescent="0.25">
      <c r="A11680" s="20" t="s">
        <v>24493</v>
      </c>
      <c r="B11680" t="s">
        <v>24317</v>
      </c>
      <c r="C11680" t="s">
        <v>208</v>
      </c>
      <c r="D11680" s="20" t="s">
        <v>1002</v>
      </c>
      <c r="E11680" s="26">
        <v>43891</v>
      </c>
      <c r="F11680">
        <v>3</v>
      </c>
      <c r="G11680">
        <v>1.5</v>
      </c>
      <c r="I11680">
        <v>6</v>
      </c>
      <c r="J11680">
        <v>17</v>
      </c>
      <c r="L11680">
        <v>9</v>
      </c>
      <c r="N11680">
        <v>6</v>
      </c>
      <c r="P11680">
        <v>0</v>
      </c>
      <c r="Q11680">
        <v>0</v>
      </c>
      <c r="S11680">
        <v>0</v>
      </c>
    </row>
    <row r="11681" spans="1:19" x14ac:dyDescent="0.25">
      <c r="A11681" s="20" t="s">
        <v>24494</v>
      </c>
      <c r="B11681" t="s">
        <v>24318</v>
      </c>
      <c r="C11681" t="s">
        <v>900</v>
      </c>
      <c r="D11681" s="20" t="s">
        <v>1002</v>
      </c>
      <c r="E11681" s="26">
        <v>43891</v>
      </c>
      <c r="F11681">
        <v>4</v>
      </c>
      <c r="G11681">
        <v>4</v>
      </c>
      <c r="I11681">
        <v>8</v>
      </c>
      <c r="J11681">
        <v>23</v>
      </c>
      <c r="L11681">
        <v>23</v>
      </c>
      <c r="N11681">
        <v>8</v>
      </c>
      <c r="P11681">
        <v>0</v>
      </c>
      <c r="Q11681">
        <v>0</v>
      </c>
      <c r="S11681">
        <v>0</v>
      </c>
    </row>
    <row r="11682" spans="1:19" x14ac:dyDescent="0.25">
      <c r="A11682" s="20" t="s">
        <v>24495</v>
      </c>
      <c r="B11682" t="s">
        <v>24319</v>
      </c>
      <c r="C11682" t="s">
        <v>905</v>
      </c>
      <c r="D11682" s="20" t="s">
        <v>1002</v>
      </c>
      <c r="E11682" s="26">
        <v>43891</v>
      </c>
      <c r="F11682">
        <v>1.5</v>
      </c>
      <c r="G11682">
        <v>2</v>
      </c>
      <c r="I11682">
        <v>0</v>
      </c>
      <c r="J11682">
        <v>8</v>
      </c>
      <c r="L11682">
        <v>11</v>
      </c>
      <c r="N11682">
        <v>0</v>
      </c>
      <c r="P11682">
        <v>0</v>
      </c>
      <c r="Q11682">
        <v>0</v>
      </c>
      <c r="S11682">
        <v>0</v>
      </c>
    </row>
    <row r="11683" spans="1:19" x14ac:dyDescent="0.25">
      <c r="A11683" s="20" t="s">
        <v>24496</v>
      </c>
      <c r="B11683" t="s">
        <v>24320</v>
      </c>
      <c r="C11683" t="s">
        <v>316</v>
      </c>
      <c r="D11683" s="20" t="s">
        <v>1002</v>
      </c>
      <c r="E11683" s="26">
        <v>43891</v>
      </c>
      <c r="F11683">
        <v>7.5</v>
      </c>
      <c r="G11683">
        <v>6.5</v>
      </c>
      <c r="I11683">
        <v>13</v>
      </c>
      <c r="J11683">
        <v>44</v>
      </c>
      <c r="L11683">
        <v>37</v>
      </c>
      <c r="N11683">
        <v>13</v>
      </c>
      <c r="P11683">
        <v>0</v>
      </c>
      <c r="Q11683">
        <v>0</v>
      </c>
      <c r="S11683">
        <v>0</v>
      </c>
    </row>
    <row r="11684" spans="1:19" x14ac:dyDescent="0.25">
      <c r="A11684" s="20" t="s">
        <v>24497</v>
      </c>
      <c r="B11684" t="s">
        <v>24321</v>
      </c>
      <c r="C11684" t="s">
        <v>218</v>
      </c>
      <c r="D11684" s="20" t="s">
        <v>1002</v>
      </c>
      <c r="E11684" s="26">
        <v>43891</v>
      </c>
      <c r="F11684">
        <v>0</v>
      </c>
      <c r="G11684">
        <v>0</v>
      </c>
      <c r="I11684">
        <v>0</v>
      </c>
      <c r="J11684">
        <v>0</v>
      </c>
      <c r="L11684">
        <v>0</v>
      </c>
      <c r="N11684">
        <v>0</v>
      </c>
      <c r="P11684">
        <v>0</v>
      </c>
      <c r="Q11684">
        <v>0</v>
      </c>
      <c r="S11684">
        <v>0</v>
      </c>
    </row>
    <row r="11685" spans="1:19" x14ac:dyDescent="0.25">
      <c r="A11685" s="20" t="s">
        <v>24498</v>
      </c>
      <c r="B11685" t="s">
        <v>24322</v>
      </c>
      <c r="C11685" t="s">
        <v>202</v>
      </c>
      <c r="D11685" s="20" t="s">
        <v>1002</v>
      </c>
      <c r="E11685" s="26">
        <v>43891</v>
      </c>
      <c r="F11685">
        <v>12.5</v>
      </c>
      <c r="G11685">
        <v>15.5</v>
      </c>
      <c r="I11685">
        <v>98</v>
      </c>
      <c r="J11685">
        <v>139</v>
      </c>
      <c r="L11685">
        <v>172</v>
      </c>
      <c r="N11685">
        <v>92</v>
      </c>
      <c r="P11685">
        <v>1</v>
      </c>
      <c r="Q11685">
        <v>1</v>
      </c>
      <c r="S11685">
        <v>6</v>
      </c>
    </row>
    <row r="11686" spans="1:19" x14ac:dyDescent="0.25">
      <c r="A11686" s="20" t="s">
        <v>24499</v>
      </c>
      <c r="B11686" t="s">
        <v>24323</v>
      </c>
      <c r="C11686" t="s">
        <v>347</v>
      </c>
      <c r="D11686" s="20" t="s">
        <v>1002</v>
      </c>
      <c r="E11686" s="26">
        <v>43891</v>
      </c>
      <c r="F11686">
        <v>0</v>
      </c>
      <c r="G11686">
        <v>0</v>
      </c>
      <c r="I11686">
        <v>0</v>
      </c>
      <c r="J11686">
        <v>0</v>
      </c>
      <c r="L11686">
        <v>0</v>
      </c>
      <c r="N11686">
        <v>0</v>
      </c>
      <c r="P11686">
        <v>0</v>
      </c>
      <c r="Q11686">
        <v>0</v>
      </c>
      <c r="S11686">
        <v>0</v>
      </c>
    </row>
    <row r="11687" spans="1:19" x14ac:dyDescent="0.25">
      <c r="A11687" s="20" t="s">
        <v>24500</v>
      </c>
      <c r="B11687" t="s">
        <v>24324</v>
      </c>
      <c r="C11687" t="s">
        <v>224</v>
      </c>
      <c r="D11687" s="20" t="s">
        <v>1002</v>
      </c>
      <c r="E11687" s="26">
        <v>43891</v>
      </c>
      <c r="F11687">
        <v>0</v>
      </c>
      <c r="G11687">
        <v>0</v>
      </c>
      <c r="I11687">
        <v>0</v>
      </c>
      <c r="J11687">
        <v>0</v>
      </c>
      <c r="L11687">
        <v>0</v>
      </c>
      <c r="N11687">
        <v>0</v>
      </c>
      <c r="P11687">
        <v>0</v>
      </c>
      <c r="Q11687">
        <v>0</v>
      </c>
      <c r="S11687">
        <v>0</v>
      </c>
    </row>
    <row r="11688" spans="1:19" x14ac:dyDescent="0.25">
      <c r="A11688" s="20" t="s">
        <v>24501</v>
      </c>
      <c r="B11688" t="s">
        <v>24325</v>
      </c>
      <c r="C11688" t="s">
        <v>345</v>
      </c>
      <c r="D11688" s="20" t="s">
        <v>1002</v>
      </c>
      <c r="E11688" s="26">
        <v>43891</v>
      </c>
      <c r="F11688">
        <v>0</v>
      </c>
      <c r="G11688">
        <v>0</v>
      </c>
      <c r="I11688">
        <v>0</v>
      </c>
      <c r="J11688">
        <v>0</v>
      </c>
      <c r="L11688">
        <v>0</v>
      </c>
      <c r="N11688">
        <v>0</v>
      </c>
      <c r="P11688">
        <v>0</v>
      </c>
      <c r="Q11688">
        <v>0</v>
      </c>
      <c r="S11688">
        <v>0</v>
      </c>
    </row>
    <row r="11689" spans="1:19" x14ac:dyDescent="0.25">
      <c r="A11689" s="20" t="s">
        <v>24502</v>
      </c>
      <c r="B11689" t="s">
        <v>24326</v>
      </c>
      <c r="C11689" t="s">
        <v>226</v>
      </c>
      <c r="D11689" s="20" t="s">
        <v>1002</v>
      </c>
      <c r="E11689" s="26">
        <v>43891</v>
      </c>
      <c r="F11689">
        <v>2</v>
      </c>
      <c r="G11689">
        <v>4</v>
      </c>
      <c r="I11689">
        <v>10</v>
      </c>
      <c r="J11689">
        <v>22</v>
      </c>
      <c r="L11689">
        <v>44</v>
      </c>
      <c r="N11689">
        <v>5</v>
      </c>
      <c r="P11689">
        <v>0</v>
      </c>
      <c r="Q11689">
        <v>0</v>
      </c>
      <c r="S11689">
        <v>5</v>
      </c>
    </row>
    <row r="11690" spans="1:19" x14ac:dyDescent="0.25">
      <c r="A11690" s="20" t="s">
        <v>24503</v>
      </c>
      <c r="B11690" t="s">
        <v>24327</v>
      </c>
      <c r="C11690" t="s">
        <v>231</v>
      </c>
      <c r="D11690" s="20" t="s">
        <v>1002</v>
      </c>
      <c r="E11690" s="26">
        <v>43891</v>
      </c>
      <c r="F11690">
        <v>10</v>
      </c>
      <c r="G11690">
        <v>11.5</v>
      </c>
      <c r="I11690">
        <v>167</v>
      </c>
      <c r="J11690">
        <v>113</v>
      </c>
      <c r="L11690">
        <v>128</v>
      </c>
      <c r="N11690">
        <v>161</v>
      </c>
      <c r="P11690">
        <v>0</v>
      </c>
      <c r="Q11690">
        <v>20</v>
      </c>
      <c r="S11690">
        <v>6</v>
      </c>
    </row>
    <row r="11691" spans="1:19" x14ac:dyDescent="0.25">
      <c r="A11691" s="20" t="s">
        <v>24504</v>
      </c>
      <c r="B11691" t="s">
        <v>24328</v>
      </c>
      <c r="C11691" t="s">
        <v>216</v>
      </c>
      <c r="D11691" s="20" t="s">
        <v>1002</v>
      </c>
      <c r="E11691" s="26">
        <v>43891</v>
      </c>
      <c r="F11691">
        <v>9</v>
      </c>
      <c r="G11691">
        <v>9.5</v>
      </c>
      <c r="I11691">
        <v>71</v>
      </c>
      <c r="J11691">
        <v>90</v>
      </c>
      <c r="L11691">
        <v>95</v>
      </c>
      <c r="N11691">
        <v>66</v>
      </c>
      <c r="P11691">
        <v>2</v>
      </c>
      <c r="Q11691">
        <v>5</v>
      </c>
      <c r="S11691">
        <v>5</v>
      </c>
    </row>
    <row r="11692" spans="1:19" x14ac:dyDescent="0.25">
      <c r="A11692" s="20" t="s">
        <v>24505</v>
      </c>
      <c r="B11692" t="s">
        <v>24329</v>
      </c>
      <c r="C11692" t="s">
        <v>233</v>
      </c>
      <c r="D11692" s="20" t="s">
        <v>1002</v>
      </c>
      <c r="E11692" s="26">
        <v>43891</v>
      </c>
      <c r="F11692">
        <v>0</v>
      </c>
      <c r="G11692">
        <v>0</v>
      </c>
      <c r="I11692">
        <v>0</v>
      </c>
      <c r="J11692">
        <v>0</v>
      </c>
      <c r="L11692">
        <v>0</v>
      </c>
      <c r="N11692">
        <v>0</v>
      </c>
      <c r="P11692">
        <v>0</v>
      </c>
      <c r="Q11692">
        <v>0</v>
      </c>
      <c r="S11692">
        <v>0</v>
      </c>
    </row>
    <row r="11693" spans="1:19" x14ac:dyDescent="0.25">
      <c r="A11693" s="20" t="s">
        <v>24506</v>
      </c>
      <c r="B11693" t="s">
        <v>24330</v>
      </c>
      <c r="C11693" t="s">
        <v>219</v>
      </c>
      <c r="D11693" s="20" t="s">
        <v>1002</v>
      </c>
      <c r="E11693" s="26">
        <v>43891</v>
      </c>
      <c r="F11693">
        <v>0</v>
      </c>
      <c r="G11693">
        <v>0</v>
      </c>
      <c r="I11693">
        <v>0</v>
      </c>
      <c r="J11693">
        <v>0</v>
      </c>
      <c r="L11693">
        <v>0</v>
      </c>
      <c r="N11693">
        <v>0</v>
      </c>
      <c r="P11693">
        <v>0</v>
      </c>
      <c r="Q11693">
        <v>0</v>
      </c>
      <c r="S11693">
        <v>0</v>
      </c>
    </row>
    <row r="11694" spans="1:19" x14ac:dyDescent="0.25">
      <c r="A11694" s="20" t="s">
        <v>24507</v>
      </c>
      <c r="B11694" t="s">
        <v>24331</v>
      </c>
      <c r="C11694" t="s">
        <v>340</v>
      </c>
      <c r="D11694" s="20" t="s">
        <v>1002</v>
      </c>
      <c r="E11694" s="26">
        <v>43891</v>
      </c>
      <c r="F11694">
        <v>2.5</v>
      </c>
      <c r="G11694">
        <v>3</v>
      </c>
      <c r="I11694">
        <v>31</v>
      </c>
      <c r="J11694">
        <v>29</v>
      </c>
      <c r="L11694">
        <v>36</v>
      </c>
      <c r="N11694">
        <v>27</v>
      </c>
      <c r="P11694">
        <v>0</v>
      </c>
      <c r="Q11694">
        <v>1</v>
      </c>
      <c r="S11694">
        <v>4</v>
      </c>
    </row>
    <row r="11695" spans="1:19" x14ac:dyDescent="0.25">
      <c r="A11695" s="20" t="s">
        <v>24508</v>
      </c>
      <c r="B11695" t="s">
        <v>24332</v>
      </c>
      <c r="C11695" t="s">
        <v>350</v>
      </c>
      <c r="D11695" s="20" t="s">
        <v>1002</v>
      </c>
      <c r="E11695" s="26">
        <v>43891</v>
      </c>
      <c r="F11695">
        <v>0</v>
      </c>
      <c r="G11695">
        <v>0</v>
      </c>
      <c r="I11695">
        <v>0</v>
      </c>
      <c r="J11695">
        <v>0</v>
      </c>
      <c r="L11695">
        <v>0</v>
      </c>
      <c r="N11695">
        <v>0</v>
      </c>
      <c r="P11695">
        <v>0</v>
      </c>
      <c r="Q11695">
        <v>0</v>
      </c>
      <c r="S11695">
        <v>0</v>
      </c>
    </row>
    <row r="11696" spans="1:19" x14ac:dyDescent="0.25">
      <c r="A11696" s="20" t="s">
        <v>24509</v>
      </c>
      <c r="B11696" t="s">
        <v>24333</v>
      </c>
      <c r="C11696" t="s">
        <v>351</v>
      </c>
      <c r="D11696" s="20" t="s">
        <v>1002</v>
      </c>
      <c r="E11696" s="26">
        <v>43891</v>
      </c>
      <c r="F11696">
        <v>0</v>
      </c>
      <c r="G11696">
        <v>0</v>
      </c>
      <c r="I11696">
        <v>0</v>
      </c>
      <c r="J11696">
        <v>0</v>
      </c>
      <c r="L11696">
        <v>0</v>
      </c>
      <c r="N11696">
        <v>0</v>
      </c>
      <c r="P11696">
        <v>0</v>
      </c>
      <c r="Q11696">
        <v>0</v>
      </c>
      <c r="S11696">
        <v>0</v>
      </c>
    </row>
    <row r="11697" spans="1:19" x14ac:dyDescent="0.25">
      <c r="A11697" s="20" t="s">
        <v>24510</v>
      </c>
      <c r="B11697" t="s">
        <v>24334</v>
      </c>
      <c r="C11697" t="s">
        <v>352</v>
      </c>
      <c r="D11697" s="20" t="s">
        <v>1002</v>
      </c>
      <c r="E11697" s="26">
        <v>43891</v>
      </c>
      <c r="F11697">
        <v>0</v>
      </c>
      <c r="G11697">
        <v>0</v>
      </c>
      <c r="I11697">
        <v>0</v>
      </c>
      <c r="J11697">
        <v>0</v>
      </c>
      <c r="L11697">
        <v>0</v>
      </c>
      <c r="N11697">
        <v>0</v>
      </c>
      <c r="P11697">
        <v>0</v>
      </c>
      <c r="Q11697">
        <v>0</v>
      </c>
      <c r="S11697">
        <v>0</v>
      </c>
    </row>
    <row r="11698" spans="1:19" x14ac:dyDescent="0.25">
      <c r="A11698" s="20" t="s">
        <v>24511</v>
      </c>
      <c r="B11698" t="s">
        <v>24335</v>
      </c>
      <c r="C11698" t="s">
        <v>353</v>
      </c>
      <c r="D11698" s="20" t="s">
        <v>1002</v>
      </c>
      <c r="E11698" s="26">
        <v>43891</v>
      </c>
      <c r="F11698">
        <v>0</v>
      </c>
      <c r="G11698">
        <v>0</v>
      </c>
      <c r="I11698">
        <v>0</v>
      </c>
      <c r="J11698">
        <v>0</v>
      </c>
      <c r="L11698">
        <v>0</v>
      </c>
      <c r="N11698">
        <v>0</v>
      </c>
      <c r="P11698">
        <v>0</v>
      </c>
      <c r="Q11698">
        <v>0</v>
      </c>
      <c r="S11698">
        <v>0</v>
      </c>
    </row>
    <row r="11699" spans="1:19" x14ac:dyDescent="0.25">
      <c r="A11699" s="20" t="s">
        <v>24512</v>
      </c>
      <c r="B11699" t="s">
        <v>24336</v>
      </c>
      <c r="C11699" t="s">
        <v>386</v>
      </c>
      <c r="D11699" s="20" t="s">
        <v>1002</v>
      </c>
      <c r="E11699" s="26">
        <v>43891</v>
      </c>
      <c r="F11699">
        <v>0</v>
      </c>
      <c r="G11699">
        <v>0</v>
      </c>
      <c r="I11699">
        <v>0</v>
      </c>
      <c r="J11699">
        <v>0</v>
      </c>
      <c r="L11699">
        <v>0</v>
      </c>
      <c r="N11699">
        <v>0</v>
      </c>
      <c r="P11699">
        <v>0</v>
      </c>
      <c r="Q11699">
        <v>0</v>
      </c>
      <c r="S11699">
        <v>0</v>
      </c>
    </row>
    <row r="11700" spans="1:19" x14ac:dyDescent="0.25">
      <c r="A11700" s="20" t="s">
        <v>24513</v>
      </c>
      <c r="B11700" t="s">
        <v>24337</v>
      </c>
      <c r="C11700" t="s">
        <v>354</v>
      </c>
      <c r="D11700" s="20" t="s">
        <v>1002</v>
      </c>
      <c r="E11700" s="26">
        <v>43891</v>
      </c>
      <c r="F11700">
        <v>1.5</v>
      </c>
      <c r="G11700">
        <v>1.5</v>
      </c>
      <c r="I11700">
        <v>9</v>
      </c>
      <c r="J11700">
        <v>9</v>
      </c>
      <c r="L11700">
        <v>9</v>
      </c>
      <c r="N11700">
        <v>9</v>
      </c>
      <c r="P11700">
        <v>0</v>
      </c>
      <c r="Q11700">
        <v>0</v>
      </c>
      <c r="S11700">
        <v>0</v>
      </c>
    </row>
    <row r="11701" spans="1:19" x14ac:dyDescent="0.25">
      <c r="A11701" s="20" t="s">
        <v>24514</v>
      </c>
      <c r="B11701" t="s">
        <v>24338</v>
      </c>
      <c r="C11701" t="s">
        <v>355</v>
      </c>
      <c r="D11701" s="20" t="s">
        <v>1002</v>
      </c>
      <c r="E11701" s="26">
        <v>43891</v>
      </c>
      <c r="F11701">
        <v>1</v>
      </c>
      <c r="G11701">
        <v>1</v>
      </c>
      <c r="I11701">
        <v>5</v>
      </c>
      <c r="J11701">
        <v>6</v>
      </c>
      <c r="L11701">
        <v>6</v>
      </c>
      <c r="N11701">
        <v>5</v>
      </c>
      <c r="P11701">
        <v>0</v>
      </c>
      <c r="Q11701">
        <v>0</v>
      </c>
      <c r="S11701">
        <v>0</v>
      </c>
    </row>
    <row r="11702" spans="1:19" x14ac:dyDescent="0.25">
      <c r="A11702" s="20" t="s">
        <v>24515</v>
      </c>
      <c r="B11702" t="s">
        <v>24339</v>
      </c>
      <c r="C11702" t="s">
        <v>1048</v>
      </c>
      <c r="D11702" s="20" t="s">
        <v>1002</v>
      </c>
      <c r="E11702" s="26">
        <v>43891</v>
      </c>
      <c r="F11702">
        <v>3</v>
      </c>
      <c r="G11702">
        <v>2</v>
      </c>
      <c r="I11702">
        <v>12</v>
      </c>
      <c r="J11702">
        <v>17</v>
      </c>
      <c r="L11702">
        <v>10</v>
      </c>
      <c r="N11702">
        <v>8</v>
      </c>
      <c r="P11702">
        <v>0</v>
      </c>
      <c r="Q11702">
        <v>0</v>
      </c>
      <c r="S11702">
        <v>4</v>
      </c>
    </row>
    <row r="11703" spans="1:19" x14ac:dyDescent="0.25">
      <c r="A11703" s="20" t="s">
        <v>24604</v>
      </c>
      <c r="B11703" t="s">
        <v>24600</v>
      </c>
      <c r="C11703" t="s">
        <v>24256</v>
      </c>
      <c r="D11703" s="20" t="s">
        <v>1002</v>
      </c>
      <c r="E11703" s="26">
        <v>43891</v>
      </c>
      <c r="F11703">
        <v>1.5</v>
      </c>
      <c r="G11703">
        <v>1.5</v>
      </c>
      <c r="I11703">
        <v>5</v>
      </c>
      <c r="J11703">
        <v>8</v>
      </c>
      <c r="L11703">
        <v>8</v>
      </c>
      <c r="N11703">
        <v>0</v>
      </c>
      <c r="P11703">
        <v>0</v>
      </c>
      <c r="Q11703">
        <v>1</v>
      </c>
      <c r="S11703">
        <v>5</v>
      </c>
    </row>
    <row r="11704" spans="1:19" x14ac:dyDescent="0.25">
      <c r="A11704" s="20" t="s">
        <v>24516</v>
      </c>
      <c r="B11704" t="s">
        <v>24340</v>
      </c>
      <c r="C11704" t="s">
        <v>1047</v>
      </c>
      <c r="D11704" s="20" t="s">
        <v>1002</v>
      </c>
      <c r="E11704" s="26">
        <v>43891</v>
      </c>
      <c r="F11704">
        <v>3.5</v>
      </c>
      <c r="G11704">
        <v>1.5</v>
      </c>
      <c r="I11704">
        <v>14</v>
      </c>
      <c r="J11704">
        <v>20</v>
      </c>
      <c r="L11704">
        <v>8</v>
      </c>
      <c r="N11704">
        <v>14</v>
      </c>
      <c r="P11704">
        <v>0</v>
      </c>
      <c r="Q11704">
        <v>0</v>
      </c>
      <c r="S11704">
        <v>0</v>
      </c>
    </row>
    <row r="11705" spans="1:19" x14ac:dyDescent="0.25">
      <c r="A11705" s="20" t="s">
        <v>24517</v>
      </c>
      <c r="B11705" t="s">
        <v>24341</v>
      </c>
      <c r="C11705" t="s">
        <v>1050</v>
      </c>
      <c r="D11705" s="20" t="s">
        <v>1002</v>
      </c>
      <c r="E11705" s="26">
        <v>43891</v>
      </c>
      <c r="F11705">
        <v>1.5</v>
      </c>
      <c r="G11705">
        <v>1.5</v>
      </c>
      <c r="I11705">
        <v>4</v>
      </c>
      <c r="J11705">
        <v>8</v>
      </c>
      <c r="L11705">
        <v>8</v>
      </c>
      <c r="N11705">
        <v>4</v>
      </c>
      <c r="P11705">
        <v>0</v>
      </c>
      <c r="Q11705">
        <v>0</v>
      </c>
      <c r="S11705">
        <v>0</v>
      </c>
    </row>
    <row r="11706" spans="1:19" x14ac:dyDescent="0.25">
      <c r="A11706" s="20" t="s">
        <v>24518</v>
      </c>
      <c r="B11706" t="s">
        <v>24342</v>
      </c>
      <c r="C11706" t="s">
        <v>1054</v>
      </c>
      <c r="D11706" s="20" t="s">
        <v>1002</v>
      </c>
      <c r="E11706" s="26">
        <v>43891</v>
      </c>
      <c r="F11706">
        <v>2</v>
      </c>
      <c r="G11706">
        <v>2</v>
      </c>
      <c r="I11706">
        <v>5</v>
      </c>
      <c r="J11706">
        <v>11</v>
      </c>
      <c r="L11706">
        <v>11</v>
      </c>
      <c r="N11706">
        <v>4</v>
      </c>
      <c r="P11706">
        <v>0</v>
      </c>
      <c r="Q11706">
        <v>0</v>
      </c>
      <c r="S11706">
        <v>1</v>
      </c>
    </row>
    <row r="11707" spans="1:19" x14ac:dyDescent="0.25">
      <c r="A11707" s="20" t="s">
        <v>24519</v>
      </c>
      <c r="B11707" t="s">
        <v>24343</v>
      </c>
      <c r="C11707" t="s">
        <v>1052</v>
      </c>
      <c r="D11707" s="20" t="s">
        <v>1002</v>
      </c>
      <c r="E11707" s="26">
        <v>43891</v>
      </c>
      <c r="F11707">
        <v>5</v>
      </c>
      <c r="G11707">
        <v>4.5</v>
      </c>
      <c r="I11707">
        <v>13</v>
      </c>
      <c r="J11707">
        <v>28</v>
      </c>
      <c r="L11707">
        <v>26</v>
      </c>
      <c r="N11707">
        <v>13</v>
      </c>
      <c r="P11707">
        <v>2</v>
      </c>
      <c r="Q11707">
        <v>2</v>
      </c>
      <c r="S11707">
        <v>0</v>
      </c>
    </row>
    <row r="11708" spans="1:19" x14ac:dyDescent="0.25">
      <c r="A11708" s="20" t="s">
        <v>24605</v>
      </c>
      <c r="B11708" t="s">
        <v>24601</v>
      </c>
      <c r="C11708" t="s">
        <v>24273</v>
      </c>
      <c r="D11708" s="20" t="s">
        <v>1002</v>
      </c>
      <c r="E11708" s="26">
        <v>43891</v>
      </c>
      <c r="F11708">
        <v>1.5</v>
      </c>
      <c r="G11708">
        <v>1.5</v>
      </c>
      <c r="I11708">
        <v>4</v>
      </c>
      <c r="J11708">
        <v>8</v>
      </c>
      <c r="L11708">
        <v>8</v>
      </c>
      <c r="N11708">
        <v>0</v>
      </c>
      <c r="P11708">
        <v>0</v>
      </c>
      <c r="Q11708">
        <v>1</v>
      </c>
      <c r="S11708">
        <v>4</v>
      </c>
    </row>
    <row r="11709" spans="1:19" x14ac:dyDescent="0.25">
      <c r="A11709" s="20" t="s">
        <v>24520</v>
      </c>
      <c r="B11709" t="s">
        <v>24344</v>
      </c>
      <c r="C11709" t="s">
        <v>1053</v>
      </c>
      <c r="D11709" s="20" t="s">
        <v>1002</v>
      </c>
      <c r="E11709" s="26">
        <v>43891</v>
      </c>
      <c r="F11709">
        <v>3</v>
      </c>
      <c r="G11709">
        <v>1.5</v>
      </c>
      <c r="I11709">
        <v>12</v>
      </c>
      <c r="J11709">
        <v>17</v>
      </c>
      <c r="L11709">
        <v>8</v>
      </c>
      <c r="N11709">
        <v>9</v>
      </c>
      <c r="P11709">
        <v>0</v>
      </c>
      <c r="Q11709">
        <v>0</v>
      </c>
      <c r="S11709">
        <v>3</v>
      </c>
    </row>
    <row r="11710" spans="1:19" x14ac:dyDescent="0.25">
      <c r="A11710" s="20" t="s">
        <v>24521</v>
      </c>
      <c r="B11710" t="s">
        <v>24345</v>
      </c>
      <c r="C11710" t="s">
        <v>962</v>
      </c>
      <c r="D11710" s="20" t="s">
        <v>1000</v>
      </c>
      <c r="E11710" s="26">
        <v>43891</v>
      </c>
      <c r="F11710">
        <v>0</v>
      </c>
      <c r="G11710">
        <v>0</v>
      </c>
      <c r="I11710">
        <v>0</v>
      </c>
      <c r="J11710">
        <v>0</v>
      </c>
      <c r="L11710">
        <v>0</v>
      </c>
      <c r="N11710">
        <v>0</v>
      </c>
      <c r="P11710">
        <v>0</v>
      </c>
      <c r="Q11710">
        <v>0</v>
      </c>
      <c r="S11710">
        <v>0</v>
      </c>
    </row>
    <row r="11711" spans="1:19" x14ac:dyDescent="0.25">
      <c r="A11711" s="20" t="s">
        <v>24522</v>
      </c>
      <c r="B11711" t="s">
        <v>24346</v>
      </c>
      <c r="C11711" t="s">
        <v>348</v>
      </c>
      <c r="D11711" s="20" t="s">
        <v>1000</v>
      </c>
      <c r="E11711" s="26">
        <v>43891</v>
      </c>
      <c r="F11711">
        <v>0</v>
      </c>
      <c r="G11711">
        <v>0</v>
      </c>
      <c r="I11711">
        <v>0</v>
      </c>
      <c r="J11711">
        <v>0</v>
      </c>
      <c r="L11711">
        <v>0</v>
      </c>
      <c r="N11711">
        <v>0</v>
      </c>
      <c r="P11711">
        <v>0</v>
      </c>
      <c r="Q11711">
        <v>0</v>
      </c>
      <c r="S11711">
        <v>0</v>
      </c>
    </row>
    <row r="11712" spans="1:19" x14ac:dyDescent="0.25">
      <c r="A11712" s="20" t="s">
        <v>24523</v>
      </c>
      <c r="B11712" t="s">
        <v>24347</v>
      </c>
      <c r="C11712" t="s">
        <v>357</v>
      </c>
      <c r="D11712" s="20" t="s">
        <v>1000</v>
      </c>
      <c r="E11712" s="26">
        <v>43891</v>
      </c>
      <c r="F11712">
        <v>0</v>
      </c>
      <c r="G11712">
        <v>0</v>
      </c>
      <c r="I11712">
        <v>0</v>
      </c>
      <c r="J11712">
        <v>0</v>
      </c>
      <c r="L11712">
        <v>0</v>
      </c>
      <c r="N11712">
        <v>0</v>
      </c>
      <c r="P11712">
        <v>0</v>
      </c>
      <c r="Q11712">
        <v>0</v>
      </c>
      <c r="S11712">
        <v>0</v>
      </c>
    </row>
    <row r="11713" spans="1:19" x14ac:dyDescent="0.25">
      <c r="A11713" s="20" t="s">
        <v>24524</v>
      </c>
      <c r="B11713" t="s">
        <v>24348</v>
      </c>
      <c r="C11713" t="s">
        <v>22399</v>
      </c>
      <c r="D11713" s="20" t="s">
        <v>1000</v>
      </c>
      <c r="E11713" s="26">
        <v>43891</v>
      </c>
      <c r="F11713">
        <v>0</v>
      </c>
      <c r="G11713">
        <v>0</v>
      </c>
      <c r="I11713">
        <v>0</v>
      </c>
      <c r="J11713">
        <v>0</v>
      </c>
      <c r="L11713">
        <v>0</v>
      </c>
      <c r="N11713">
        <v>0</v>
      </c>
      <c r="P11713">
        <v>0</v>
      </c>
      <c r="Q11713">
        <v>0</v>
      </c>
      <c r="S11713">
        <v>0</v>
      </c>
    </row>
    <row r="11714" spans="1:19" x14ac:dyDescent="0.25">
      <c r="A11714" s="20" t="s">
        <v>24525</v>
      </c>
      <c r="B11714" t="s">
        <v>24349</v>
      </c>
      <c r="C11714" t="s">
        <v>203</v>
      </c>
      <c r="D11714" s="20" t="s">
        <v>1000</v>
      </c>
      <c r="E11714" s="26">
        <v>43891</v>
      </c>
      <c r="F11714">
        <v>0</v>
      </c>
      <c r="G11714">
        <v>0</v>
      </c>
      <c r="I11714">
        <v>0</v>
      </c>
      <c r="J11714">
        <v>0</v>
      </c>
      <c r="L11714">
        <v>0</v>
      </c>
      <c r="N11714">
        <v>0</v>
      </c>
      <c r="P11714">
        <v>0</v>
      </c>
      <c r="Q11714">
        <v>0</v>
      </c>
      <c r="S11714">
        <v>0</v>
      </c>
    </row>
    <row r="11715" spans="1:19" x14ac:dyDescent="0.25">
      <c r="A11715" s="20" t="s">
        <v>24526</v>
      </c>
      <c r="B11715" t="s">
        <v>24350</v>
      </c>
      <c r="C11715" t="s">
        <v>387</v>
      </c>
      <c r="D11715" s="20" t="s">
        <v>1000</v>
      </c>
      <c r="E11715" s="26">
        <v>43891</v>
      </c>
      <c r="F11715">
        <v>0</v>
      </c>
      <c r="G11715">
        <v>0</v>
      </c>
      <c r="I11715">
        <v>0</v>
      </c>
      <c r="J11715">
        <v>0</v>
      </c>
      <c r="L11715">
        <v>0</v>
      </c>
      <c r="N11715">
        <v>0</v>
      </c>
      <c r="P11715">
        <v>0</v>
      </c>
      <c r="Q11715">
        <v>0</v>
      </c>
      <c r="S11715">
        <v>0</v>
      </c>
    </row>
    <row r="11716" spans="1:19" x14ac:dyDescent="0.25">
      <c r="A11716" s="20" t="s">
        <v>24527</v>
      </c>
      <c r="B11716" t="s">
        <v>24351</v>
      </c>
      <c r="C11716" t="s">
        <v>223</v>
      </c>
      <c r="D11716" s="20" t="s">
        <v>1000</v>
      </c>
      <c r="E11716" s="26">
        <v>43891</v>
      </c>
      <c r="F11716">
        <v>0</v>
      </c>
      <c r="G11716">
        <v>0</v>
      </c>
      <c r="I11716">
        <v>0</v>
      </c>
      <c r="J11716">
        <v>0</v>
      </c>
      <c r="L11716">
        <v>0</v>
      </c>
      <c r="N11716">
        <v>0</v>
      </c>
      <c r="P11716">
        <v>0</v>
      </c>
      <c r="Q11716">
        <v>0</v>
      </c>
      <c r="S11716">
        <v>0</v>
      </c>
    </row>
    <row r="11717" spans="1:19" x14ac:dyDescent="0.25">
      <c r="A11717" s="20" t="s">
        <v>24528</v>
      </c>
      <c r="B11717" t="s">
        <v>24352</v>
      </c>
      <c r="C11717" t="s">
        <v>346</v>
      </c>
      <c r="D11717" s="20" t="s">
        <v>1000</v>
      </c>
      <c r="E11717" s="26">
        <v>43891</v>
      </c>
      <c r="F11717">
        <v>0</v>
      </c>
      <c r="G11717">
        <v>0</v>
      </c>
      <c r="I11717">
        <v>0</v>
      </c>
      <c r="J11717">
        <v>0</v>
      </c>
      <c r="L11717">
        <v>0</v>
      </c>
      <c r="N11717">
        <v>0</v>
      </c>
      <c r="P11717">
        <v>0</v>
      </c>
      <c r="Q11717">
        <v>0</v>
      </c>
      <c r="S11717">
        <v>0</v>
      </c>
    </row>
    <row r="11718" spans="1:19" x14ac:dyDescent="0.25">
      <c r="A11718" s="20" t="s">
        <v>24529</v>
      </c>
      <c r="B11718" t="s">
        <v>24353</v>
      </c>
      <c r="C11718" t="s">
        <v>207</v>
      </c>
      <c r="D11718" s="20" t="s">
        <v>1000</v>
      </c>
      <c r="E11718" s="26">
        <v>43891</v>
      </c>
      <c r="F11718">
        <v>4.5</v>
      </c>
      <c r="G11718">
        <v>3</v>
      </c>
      <c r="I11718">
        <v>15</v>
      </c>
      <c r="J11718">
        <v>26</v>
      </c>
      <c r="L11718">
        <v>18</v>
      </c>
      <c r="N11718">
        <v>15</v>
      </c>
      <c r="P11718">
        <v>0</v>
      </c>
      <c r="Q11718">
        <v>0</v>
      </c>
      <c r="S11718">
        <v>0</v>
      </c>
    </row>
    <row r="11719" spans="1:19" x14ac:dyDescent="0.25">
      <c r="A11719" s="20" t="s">
        <v>24530</v>
      </c>
      <c r="B11719" t="s">
        <v>24354</v>
      </c>
      <c r="C11719" t="s">
        <v>212</v>
      </c>
      <c r="D11719" s="20" t="s">
        <v>1000</v>
      </c>
      <c r="E11719" s="26">
        <v>43891</v>
      </c>
      <c r="F11719">
        <v>4</v>
      </c>
      <c r="G11719">
        <v>4</v>
      </c>
      <c r="I11719">
        <v>8</v>
      </c>
      <c r="J11719">
        <v>23</v>
      </c>
      <c r="L11719">
        <v>23</v>
      </c>
      <c r="N11719">
        <v>8</v>
      </c>
      <c r="P11719">
        <v>0</v>
      </c>
      <c r="Q11719">
        <v>0</v>
      </c>
      <c r="S11719">
        <v>0</v>
      </c>
    </row>
    <row r="11720" spans="1:19" x14ac:dyDescent="0.25">
      <c r="A11720" s="20" t="s">
        <v>24531</v>
      </c>
      <c r="B11720" t="s">
        <v>24355</v>
      </c>
      <c r="C11720" t="s">
        <v>963</v>
      </c>
      <c r="D11720" s="20" t="s">
        <v>1000</v>
      </c>
      <c r="E11720" s="26">
        <v>43891</v>
      </c>
      <c r="F11720">
        <v>3</v>
      </c>
      <c r="G11720">
        <v>3</v>
      </c>
      <c r="I11720">
        <v>8</v>
      </c>
      <c r="J11720">
        <v>12</v>
      </c>
      <c r="L11720">
        <v>15</v>
      </c>
      <c r="N11720">
        <v>6</v>
      </c>
      <c r="P11720">
        <v>1</v>
      </c>
      <c r="Q11720">
        <v>1</v>
      </c>
      <c r="S11720">
        <v>2</v>
      </c>
    </row>
    <row r="11721" spans="1:19" x14ac:dyDescent="0.25">
      <c r="A11721" s="20" t="s">
        <v>24532</v>
      </c>
      <c r="B11721" t="s">
        <v>24356</v>
      </c>
      <c r="C11721" t="s">
        <v>225</v>
      </c>
      <c r="D11721" s="20" t="s">
        <v>1000</v>
      </c>
      <c r="E11721" s="26">
        <v>43891</v>
      </c>
      <c r="F11721">
        <v>3.5</v>
      </c>
      <c r="G11721">
        <v>6</v>
      </c>
      <c r="I11721">
        <v>10</v>
      </c>
      <c r="J11721">
        <v>30</v>
      </c>
      <c r="L11721">
        <v>55</v>
      </c>
      <c r="N11721">
        <v>5</v>
      </c>
      <c r="P11721">
        <v>0</v>
      </c>
      <c r="Q11721">
        <v>0</v>
      </c>
      <c r="S11721">
        <v>5</v>
      </c>
    </row>
    <row r="11722" spans="1:19" x14ac:dyDescent="0.25">
      <c r="A11722" s="20" t="s">
        <v>24533</v>
      </c>
      <c r="B11722" t="s">
        <v>24357</v>
      </c>
      <c r="C11722" t="s">
        <v>232</v>
      </c>
      <c r="D11722" s="20" t="s">
        <v>1000</v>
      </c>
      <c r="E11722" s="26">
        <v>43891</v>
      </c>
      <c r="F11722">
        <v>11</v>
      </c>
      <c r="G11722">
        <v>14.5</v>
      </c>
      <c r="I11722">
        <v>171</v>
      </c>
      <c r="J11722">
        <v>118</v>
      </c>
      <c r="L11722">
        <v>143</v>
      </c>
      <c r="N11722">
        <v>162</v>
      </c>
      <c r="P11722">
        <v>0</v>
      </c>
      <c r="Q11722">
        <v>20</v>
      </c>
      <c r="S11722">
        <v>9</v>
      </c>
    </row>
    <row r="11723" spans="1:19" x14ac:dyDescent="0.25">
      <c r="A11723" s="20" t="s">
        <v>24534</v>
      </c>
      <c r="B11723" t="s">
        <v>24358</v>
      </c>
      <c r="C11723" t="s">
        <v>317</v>
      </c>
      <c r="D11723" s="20" t="s">
        <v>1000</v>
      </c>
      <c r="E11723" s="26">
        <v>43891</v>
      </c>
      <c r="F11723">
        <v>8.5</v>
      </c>
      <c r="G11723">
        <v>7.5</v>
      </c>
      <c r="I11723">
        <v>18</v>
      </c>
      <c r="J11723">
        <v>50</v>
      </c>
      <c r="L11723">
        <v>43</v>
      </c>
      <c r="N11723">
        <v>18</v>
      </c>
      <c r="P11723">
        <v>0</v>
      </c>
      <c r="Q11723">
        <v>0</v>
      </c>
      <c r="S11723">
        <v>0</v>
      </c>
    </row>
    <row r="11724" spans="1:19" x14ac:dyDescent="0.25">
      <c r="A11724" s="20" t="s">
        <v>24606</v>
      </c>
      <c r="B11724" t="s">
        <v>24602</v>
      </c>
      <c r="C11724" t="s">
        <v>24599</v>
      </c>
      <c r="D11724" s="20" t="s">
        <v>1001</v>
      </c>
      <c r="E11724" s="26">
        <v>43891</v>
      </c>
      <c r="F11724">
        <v>3</v>
      </c>
      <c r="G11724">
        <v>3</v>
      </c>
      <c r="I11724">
        <v>9</v>
      </c>
      <c r="J11724">
        <v>16</v>
      </c>
      <c r="L11724">
        <v>16</v>
      </c>
      <c r="N11724">
        <v>0</v>
      </c>
      <c r="P11724">
        <v>0</v>
      </c>
      <c r="Q11724">
        <v>2</v>
      </c>
      <c r="S11724">
        <v>9</v>
      </c>
    </row>
    <row r="11725" spans="1:19" x14ac:dyDescent="0.25">
      <c r="A11725" s="20" t="s">
        <v>24535</v>
      </c>
      <c r="B11725" t="s">
        <v>24359</v>
      </c>
      <c r="C11725" t="s">
        <v>214</v>
      </c>
      <c r="D11725" s="20" t="s">
        <v>1000</v>
      </c>
      <c r="E11725" s="26">
        <v>43891</v>
      </c>
      <c r="F11725">
        <v>14</v>
      </c>
      <c r="G11725">
        <v>15.5</v>
      </c>
      <c r="I11725">
        <v>103</v>
      </c>
      <c r="J11725">
        <v>120</v>
      </c>
      <c r="L11725">
        <v>131</v>
      </c>
      <c r="N11725">
        <v>91</v>
      </c>
      <c r="P11725">
        <v>8</v>
      </c>
      <c r="Q11725">
        <v>13</v>
      </c>
      <c r="S11725">
        <v>12</v>
      </c>
    </row>
    <row r="11726" spans="1:19" x14ac:dyDescent="0.25">
      <c r="A11726" s="20" t="s">
        <v>24536</v>
      </c>
      <c r="B11726" t="s">
        <v>24360</v>
      </c>
      <c r="C11726" t="s">
        <v>230</v>
      </c>
      <c r="D11726" s="20" t="s">
        <v>1000</v>
      </c>
      <c r="E11726" s="26">
        <v>43891</v>
      </c>
      <c r="F11726">
        <v>0</v>
      </c>
      <c r="G11726">
        <v>0</v>
      </c>
      <c r="I11726">
        <v>0</v>
      </c>
      <c r="J11726">
        <v>0</v>
      </c>
      <c r="L11726">
        <v>0</v>
      </c>
      <c r="N11726">
        <v>0</v>
      </c>
      <c r="P11726">
        <v>0</v>
      </c>
      <c r="Q11726">
        <v>0</v>
      </c>
      <c r="S11726">
        <v>0</v>
      </c>
    </row>
    <row r="11727" spans="1:19" x14ac:dyDescent="0.25">
      <c r="A11727" s="20" t="s">
        <v>24537</v>
      </c>
      <c r="B11727" t="s">
        <v>24361</v>
      </c>
      <c r="C11727" t="s">
        <v>234</v>
      </c>
      <c r="D11727" s="20" t="s">
        <v>1000</v>
      </c>
      <c r="E11727" s="26">
        <v>43891</v>
      </c>
      <c r="F11727">
        <v>0</v>
      </c>
      <c r="G11727">
        <v>0</v>
      </c>
      <c r="I11727">
        <v>0</v>
      </c>
      <c r="J11727">
        <v>0</v>
      </c>
      <c r="L11727">
        <v>0</v>
      </c>
      <c r="N11727">
        <v>0</v>
      </c>
      <c r="P11727">
        <v>0</v>
      </c>
      <c r="Q11727">
        <v>0</v>
      </c>
      <c r="S11727">
        <v>0</v>
      </c>
    </row>
    <row r="11728" spans="1:19" x14ac:dyDescent="0.25">
      <c r="A11728" s="20" t="s">
        <v>24538</v>
      </c>
      <c r="B11728" t="s">
        <v>24362</v>
      </c>
      <c r="C11728" t="s">
        <v>217</v>
      </c>
      <c r="D11728" s="20" t="s">
        <v>1000</v>
      </c>
      <c r="E11728" s="26">
        <v>43891</v>
      </c>
      <c r="F11728">
        <v>0</v>
      </c>
      <c r="G11728">
        <v>0</v>
      </c>
      <c r="I11728">
        <v>0</v>
      </c>
      <c r="J11728">
        <v>0</v>
      </c>
      <c r="L11728">
        <v>0</v>
      </c>
      <c r="N11728">
        <v>0</v>
      </c>
      <c r="P11728">
        <v>0</v>
      </c>
      <c r="Q11728">
        <v>0</v>
      </c>
      <c r="S11728">
        <v>0</v>
      </c>
    </row>
    <row r="11729" spans="1:19" x14ac:dyDescent="0.25">
      <c r="A11729" s="20" t="s">
        <v>24539</v>
      </c>
      <c r="B11729" t="s">
        <v>24363</v>
      </c>
      <c r="C11729" t="s">
        <v>342</v>
      </c>
      <c r="D11729" s="20" t="s">
        <v>1000</v>
      </c>
      <c r="E11729" s="26">
        <v>43891</v>
      </c>
      <c r="F11729">
        <v>2.5</v>
      </c>
      <c r="G11729">
        <v>3</v>
      </c>
      <c r="I11729">
        <v>31</v>
      </c>
      <c r="J11729">
        <v>29</v>
      </c>
      <c r="L11729">
        <v>36</v>
      </c>
      <c r="N11729">
        <v>27</v>
      </c>
      <c r="P11729">
        <v>0</v>
      </c>
      <c r="Q11729">
        <v>1</v>
      </c>
      <c r="S11729">
        <v>4</v>
      </c>
    </row>
    <row r="11730" spans="1:19" x14ac:dyDescent="0.25">
      <c r="A11730" s="20" t="s">
        <v>24540</v>
      </c>
      <c r="B11730" t="s">
        <v>24364</v>
      </c>
      <c r="C11730" t="s">
        <v>220</v>
      </c>
      <c r="D11730" s="20" t="s">
        <v>1000</v>
      </c>
      <c r="E11730" s="26">
        <v>43891</v>
      </c>
      <c r="F11730">
        <v>0</v>
      </c>
      <c r="G11730">
        <v>0</v>
      </c>
      <c r="I11730">
        <v>0</v>
      </c>
      <c r="J11730">
        <v>0</v>
      </c>
      <c r="L11730">
        <v>0</v>
      </c>
      <c r="N11730">
        <v>0</v>
      </c>
      <c r="P11730">
        <v>0</v>
      </c>
      <c r="Q11730">
        <v>0</v>
      </c>
      <c r="S11730">
        <v>0</v>
      </c>
    </row>
    <row r="11731" spans="1:19" x14ac:dyDescent="0.25">
      <c r="A11731" s="20" t="s">
        <v>24541</v>
      </c>
      <c r="B11731" t="s">
        <v>24365</v>
      </c>
      <c r="C11731" t="s">
        <v>199</v>
      </c>
      <c r="D11731" s="20" t="s">
        <v>1000</v>
      </c>
      <c r="E11731" s="26">
        <v>43891</v>
      </c>
      <c r="F11731">
        <v>14.5</v>
      </c>
      <c r="G11731">
        <v>19</v>
      </c>
      <c r="I11731">
        <v>104</v>
      </c>
      <c r="J11731">
        <v>149</v>
      </c>
      <c r="L11731">
        <v>192</v>
      </c>
      <c r="N11731">
        <v>98</v>
      </c>
      <c r="P11731">
        <v>1</v>
      </c>
      <c r="Q11731">
        <v>1</v>
      </c>
      <c r="S11731">
        <v>6</v>
      </c>
    </row>
    <row r="11732" spans="1:19" x14ac:dyDescent="0.25">
      <c r="A11732" s="20" t="s">
        <v>24542</v>
      </c>
      <c r="B11732" t="s">
        <v>24366</v>
      </c>
      <c r="C11732" t="s">
        <v>199</v>
      </c>
      <c r="D11732" s="20" t="s">
        <v>1001</v>
      </c>
      <c r="E11732" s="26">
        <v>43891</v>
      </c>
      <c r="F11732">
        <v>3.5</v>
      </c>
      <c r="G11732">
        <v>3.5</v>
      </c>
      <c r="I11732">
        <v>9</v>
      </c>
      <c r="J11732">
        <v>19</v>
      </c>
      <c r="L11732">
        <v>19</v>
      </c>
      <c r="N11732">
        <v>8</v>
      </c>
      <c r="P11732">
        <v>0</v>
      </c>
      <c r="Q11732">
        <v>0</v>
      </c>
      <c r="S11732">
        <v>1</v>
      </c>
    </row>
    <row r="11733" spans="1:19" x14ac:dyDescent="0.25">
      <c r="A11733" s="20" t="s">
        <v>24543</v>
      </c>
      <c r="B11733" t="s">
        <v>24367</v>
      </c>
      <c r="C11733" t="s">
        <v>901</v>
      </c>
      <c r="D11733" s="20" t="s">
        <v>1000</v>
      </c>
      <c r="E11733" s="26">
        <v>43891</v>
      </c>
      <c r="F11733">
        <v>3.5</v>
      </c>
      <c r="G11733">
        <v>3</v>
      </c>
      <c r="I11733">
        <v>6</v>
      </c>
      <c r="J11733">
        <v>21</v>
      </c>
      <c r="L11733">
        <v>18</v>
      </c>
      <c r="N11733">
        <v>6</v>
      </c>
      <c r="P11733">
        <v>1</v>
      </c>
      <c r="Q11733">
        <v>1</v>
      </c>
      <c r="S11733">
        <v>0</v>
      </c>
    </row>
    <row r="11734" spans="1:19" x14ac:dyDescent="0.25">
      <c r="A11734" s="20" t="s">
        <v>24544</v>
      </c>
      <c r="B11734" t="s">
        <v>24368</v>
      </c>
      <c r="C11734" t="s">
        <v>901</v>
      </c>
      <c r="D11734" s="20" t="s">
        <v>1001</v>
      </c>
      <c r="E11734" s="26">
        <v>43891</v>
      </c>
      <c r="F11734">
        <v>4.5</v>
      </c>
      <c r="G11734">
        <v>3.5</v>
      </c>
      <c r="I11734">
        <v>19</v>
      </c>
      <c r="J11734">
        <v>24</v>
      </c>
      <c r="L11734">
        <v>18</v>
      </c>
      <c r="N11734">
        <v>15</v>
      </c>
      <c r="P11734">
        <v>1</v>
      </c>
      <c r="Q11734">
        <v>1</v>
      </c>
      <c r="S11734">
        <v>4</v>
      </c>
    </row>
    <row r="11735" spans="1:19" x14ac:dyDescent="0.25">
      <c r="A11735" s="20" t="s">
        <v>24545</v>
      </c>
      <c r="B11735" t="s">
        <v>24369</v>
      </c>
      <c r="C11735" t="s">
        <v>903</v>
      </c>
      <c r="D11735" s="20" t="s">
        <v>1000</v>
      </c>
      <c r="E11735" s="26">
        <v>43891</v>
      </c>
      <c r="F11735">
        <v>6.5</v>
      </c>
      <c r="G11735">
        <v>3</v>
      </c>
      <c r="I11735">
        <v>26</v>
      </c>
      <c r="J11735">
        <v>37</v>
      </c>
      <c r="L11735">
        <v>16</v>
      </c>
      <c r="N11735">
        <v>23</v>
      </c>
      <c r="P11735">
        <v>0</v>
      </c>
      <c r="Q11735">
        <v>0</v>
      </c>
      <c r="S11735">
        <v>3</v>
      </c>
    </row>
    <row r="11736" spans="1:19" x14ac:dyDescent="0.25">
      <c r="A11736" s="20" t="s">
        <v>24546</v>
      </c>
      <c r="B11736" t="s">
        <v>24370</v>
      </c>
      <c r="C11736" t="s">
        <v>903</v>
      </c>
      <c r="D11736" s="20" t="s">
        <v>1001</v>
      </c>
      <c r="E11736" s="26">
        <v>43891</v>
      </c>
      <c r="F11736">
        <v>0</v>
      </c>
      <c r="G11736">
        <v>0</v>
      </c>
      <c r="I11736">
        <v>0</v>
      </c>
      <c r="J11736">
        <v>0</v>
      </c>
      <c r="L11736">
        <v>0</v>
      </c>
      <c r="N11736">
        <v>0</v>
      </c>
      <c r="P11736">
        <v>0</v>
      </c>
      <c r="Q11736">
        <v>0</v>
      </c>
      <c r="S11736">
        <v>0</v>
      </c>
    </row>
    <row r="11737" spans="1:19" x14ac:dyDescent="0.25">
      <c r="A11737" s="20" t="s">
        <v>24547</v>
      </c>
      <c r="B11737" t="s">
        <v>24371</v>
      </c>
      <c r="C11737" t="s">
        <v>198</v>
      </c>
      <c r="D11737" s="20" t="s">
        <v>1002</v>
      </c>
      <c r="E11737" s="26">
        <v>43891</v>
      </c>
      <c r="F11737">
        <v>0</v>
      </c>
      <c r="G11737">
        <v>0</v>
      </c>
      <c r="I11737">
        <v>0</v>
      </c>
      <c r="J11737">
        <v>0</v>
      </c>
      <c r="L11737">
        <v>0</v>
      </c>
      <c r="N11737">
        <v>0</v>
      </c>
      <c r="P11737">
        <v>0</v>
      </c>
      <c r="Q11737">
        <v>0</v>
      </c>
      <c r="S11737">
        <v>0</v>
      </c>
    </row>
    <row r="11738" spans="1:19" x14ac:dyDescent="0.25">
      <c r="A11738" s="20" t="s">
        <v>24548</v>
      </c>
      <c r="B11738" t="s">
        <v>24372</v>
      </c>
      <c r="C11738" t="s">
        <v>962</v>
      </c>
      <c r="D11738" s="20" t="s">
        <v>1002</v>
      </c>
      <c r="E11738" s="26">
        <v>43891</v>
      </c>
      <c r="F11738">
        <v>0</v>
      </c>
      <c r="G11738">
        <v>0</v>
      </c>
      <c r="I11738">
        <v>0</v>
      </c>
      <c r="J11738">
        <v>0</v>
      </c>
      <c r="L11738">
        <v>0</v>
      </c>
      <c r="N11738">
        <v>0</v>
      </c>
      <c r="P11738">
        <v>0</v>
      </c>
      <c r="Q11738">
        <v>0</v>
      </c>
      <c r="S11738">
        <v>0</v>
      </c>
    </row>
    <row r="11739" spans="1:19" x14ac:dyDescent="0.25">
      <c r="A11739" s="20" t="s">
        <v>24549</v>
      </c>
      <c r="B11739" t="s">
        <v>24373</v>
      </c>
      <c r="C11739" t="s">
        <v>199</v>
      </c>
      <c r="D11739" s="20" t="s">
        <v>1002</v>
      </c>
      <c r="E11739" s="26">
        <v>43891</v>
      </c>
      <c r="F11739">
        <v>18</v>
      </c>
      <c r="G11739">
        <v>22.5</v>
      </c>
      <c r="I11739">
        <v>113</v>
      </c>
      <c r="J11739">
        <v>168</v>
      </c>
      <c r="L11739">
        <v>211</v>
      </c>
      <c r="N11739">
        <v>106</v>
      </c>
      <c r="P11739">
        <v>1</v>
      </c>
      <c r="Q11739">
        <v>1</v>
      </c>
      <c r="S11739">
        <v>7</v>
      </c>
    </row>
    <row r="11740" spans="1:19" x14ac:dyDescent="0.25">
      <c r="A11740" s="20" t="s">
        <v>24550</v>
      </c>
      <c r="B11740" t="s">
        <v>24374</v>
      </c>
      <c r="C11740" t="s">
        <v>348</v>
      </c>
      <c r="D11740" s="20" t="s">
        <v>1002</v>
      </c>
      <c r="E11740" s="26">
        <v>43891</v>
      </c>
      <c r="F11740">
        <v>0</v>
      </c>
      <c r="G11740">
        <v>0</v>
      </c>
      <c r="I11740">
        <v>0</v>
      </c>
      <c r="J11740">
        <v>0</v>
      </c>
      <c r="L11740">
        <v>0</v>
      </c>
      <c r="N11740">
        <v>0</v>
      </c>
      <c r="P11740">
        <v>0</v>
      </c>
      <c r="Q11740">
        <v>0</v>
      </c>
      <c r="S11740">
        <v>0</v>
      </c>
    </row>
    <row r="11741" spans="1:19" x14ac:dyDescent="0.25">
      <c r="A11741" s="20" t="s">
        <v>24551</v>
      </c>
      <c r="B11741" t="s">
        <v>24375</v>
      </c>
      <c r="C11741" t="s">
        <v>357</v>
      </c>
      <c r="D11741" s="20" t="s">
        <v>1002</v>
      </c>
      <c r="E11741" s="26">
        <v>43891</v>
      </c>
      <c r="F11741">
        <v>0</v>
      </c>
      <c r="G11741">
        <v>0</v>
      </c>
      <c r="I11741">
        <v>0</v>
      </c>
      <c r="J11741">
        <v>0</v>
      </c>
      <c r="L11741">
        <v>0</v>
      </c>
      <c r="N11741">
        <v>0</v>
      </c>
      <c r="P11741">
        <v>0</v>
      </c>
      <c r="Q11741">
        <v>0</v>
      </c>
      <c r="S11741">
        <v>0</v>
      </c>
    </row>
    <row r="11742" spans="1:19" x14ac:dyDescent="0.25">
      <c r="A11742" s="20" t="s">
        <v>24552</v>
      </c>
      <c r="B11742" t="s">
        <v>24376</v>
      </c>
      <c r="C11742" t="s">
        <v>227</v>
      </c>
      <c r="D11742" s="20" t="s">
        <v>1002</v>
      </c>
      <c r="E11742" s="26">
        <v>43891</v>
      </c>
      <c r="F11742">
        <v>0</v>
      </c>
      <c r="G11742">
        <v>0</v>
      </c>
      <c r="I11742">
        <v>0</v>
      </c>
      <c r="J11742">
        <v>0</v>
      </c>
      <c r="L11742">
        <v>0</v>
      </c>
      <c r="N11742">
        <v>0</v>
      </c>
      <c r="P11742">
        <v>0</v>
      </c>
      <c r="Q11742">
        <v>0</v>
      </c>
      <c r="S11742">
        <v>0</v>
      </c>
    </row>
    <row r="11743" spans="1:19" x14ac:dyDescent="0.25">
      <c r="A11743" s="20" t="s">
        <v>24553</v>
      </c>
      <c r="B11743" t="s">
        <v>24377</v>
      </c>
      <c r="C11743" t="s">
        <v>203</v>
      </c>
      <c r="D11743" s="20" t="s">
        <v>1002</v>
      </c>
      <c r="E11743" s="26">
        <v>43891</v>
      </c>
      <c r="F11743">
        <v>0</v>
      </c>
      <c r="G11743">
        <v>0</v>
      </c>
      <c r="I11743">
        <v>0</v>
      </c>
      <c r="J11743">
        <v>0</v>
      </c>
      <c r="L11743">
        <v>0</v>
      </c>
      <c r="N11743">
        <v>0</v>
      </c>
      <c r="P11743">
        <v>0</v>
      </c>
      <c r="Q11743">
        <v>0</v>
      </c>
      <c r="S11743">
        <v>0</v>
      </c>
    </row>
    <row r="11744" spans="1:19" x14ac:dyDescent="0.25">
      <c r="A11744" s="20" t="s">
        <v>24554</v>
      </c>
      <c r="B11744" t="s">
        <v>24378</v>
      </c>
      <c r="C11744" t="s">
        <v>387</v>
      </c>
      <c r="D11744" s="20" t="s">
        <v>1002</v>
      </c>
      <c r="E11744" s="26">
        <v>43891</v>
      </c>
      <c r="F11744">
        <v>0</v>
      </c>
      <c r="G11744">
        <v>0</v>
      </c>
      <c r="I11744">
        <v>0</v>
      </c>
      <c r="J11744">
        <v>0</v>
      </c>
      <c r="L11744">
        <v>0</v>
      </c>
      <c r="N11744">
        <v>0</v>
      </c>
      <c r="P11744">
        <v>0</v>
      </c>
      <c r="Q11744">
        <v>0</v>
      </c>
      <c r="S11744">
        <v>0</v>
      </c>
    </row>
    <row r="11745" spans="1:19" x14ac:dyDescent="0.25">
      <c r="A11745" s="20" t="s">
        <v>24555</v>
      </c>
      <c r="B11745" t="s">
        <v>24379</v>
      </c>
      <c r="C11745" t="s">
        <v>223</v>
      </c>
      <c r="D11745" s="20" t="s">
        <v>1002</v>
      </c>
      <c r="E11745" s="26">
        <v>43891</v>
      </c>
      <c r="F11745">
        <v>0</v>
      </c>
      <c r="G11745">
        <v>0</v>
      </c>
      <c r="I11745">
        <v>0</v>
      </c>
      <c r="J11745">
        <v>0</v>
      </c>
      <c r="L11745">
        <v>0</v>
      </c>
      <c r="N11745">
        <v>0</v>
      </c>
      <c r="P11745">
        <v>0</v>
      </c>
      <c r="Q11745">
        <v>0</v>
      </c>
      <c r="S11745">
        <v>0</v>
      </c>
    </row>
    <row r="11746" spans="1:19" x14ac:dyDescent="0.25">
      <c r="A11746" s="20" t="s">
        <v>24556</v>
      </c>
      <c r="B11746" t="s">
        <v>24380</v>
      </c>
      <c r="C11746" t="s">
        <v>346</v>
      </c>
      <c r="D11746" s="20" t="s">
        <v>1002</v>
      </c>
      <c r="E11746" s="26">
        <v>43891</v>
      </c>
      <c r="F11746">
        <v>0</v>
      </c>
      <c r="G11746">
        <v>0</v>
      </c>
      <c r="I11746">
        <v>0</v>
      </c>
      <c r="J11746">
        <v>0</v>
      </c>
      <c r="L11746">
        <v>0</v>
      </c>
      <c r="N11746">
        <v>0</v>
      </c>
      <c r="P11746">
        <v>0</v>
      </c>
      <c r="Q11746">
        <v>0</v>
      </c>
      <c r="S11746">
        <v>0</v>
      </c>
    </row>
    <row r="11747" spans="1:19" x14ac:dyDescent="0.25">
      <c r="A11747" s="20" t="s">
        <v>24557</v>
      </c>
      <c r="B11747" t="s">
        <v>24381</v>
      </c>
      <c r="C11747" t="s">
        <v>207</v>
      </c>
      <c r="D11747" s="20" t="s">
        <v>1002</v>
      </c>
      <c r="E11747" s="26">
        <v>43891</v>
      </c>
      <c r="F11747">
        <v>4.5</v>
      </c>
      <c r="G11747">
        <v>3</v>
      </c>
      <c r="I11747">
        <v>15</v>
      </c>
      <c r="J11747">
        <v>26</v>
      </c>
      <c r="L11747">
        <v>18</v>
      </c>
      <c r="N11747">
        <v>15</v>
      </c>
      <c r="P11747">
        <v>0</v>
      </c>
      <c r="Q11747">
        <v>0</v>
      </c>
      <c r="S11747">
        <v>0</v>
      </c>
    </row>
    <row r="11748" spans="1:19" x14ac:dyDescent="0.25">
      <c r="A11748" s="20" t="s">
        <v>24558</v>
      </c>
      <c r="B11748" t="s">
        <v>24382</v>
      </c>
      <c r="C11748" t="s">
        <v>212</v>
      </c>
      <c r="D11748" s="20" t="s">
        <v>1002</v>
      </c>
      <c r="E11748" s="26">
        <v>43891</v>
      </c>
      <c r="F11748">
        <v>4</v>
      </c>
      <c r="G11748">
        <v>4</v>
      </c>
      <c r="I11748">
        <v>8</v>
      </c>
      <c r="J11748">
        <v>23</v>
      </c>
      <c r="L11748">
        <v>23</v>
      </c>
      <c r="N11748">
        <v>8</v>
      </c>
      <c r="P11748">
        <v>0</v>
      </c>
      <c r="Q11748">
        <v>0</v>
      </c>
      <c r="S11748">
        <v>0</v>
      </c>
    </row>
    <row r="11749" spans="1:19" x14ac:dyDescent="0.25">
      <c r="A11749" s="20" t="s">
        <v>24559</v>
      </c>
      <c r="B11749" t="s">
        <v>24383</v>
      </c>
      <c r="C11749" t="s">
        <v>963</v>
      </c>
      <c r="D11749" s="20" t="s">
        <v>1002</v>
      </c>
      <c r="E11749" s="26">
        <v>43891</v>
      </c>
      <c r="F11749">
        <v>3</v>
      </c>
      <c r="G11749">
        <v>3</v>
      </c>
      <c r="I11749">
        <v>8</v>
      </c>
      <c r="J11749">
        <v>12</v>
      </c>
      <c r="L11749">
        <v>15</v>
      </c>
      <c r="N11749">
        <v>6</v>
      </c>
      <c r="P11749">
        <v>1</v>
      </c>
      <c r="Q11749">
        <v>1</v>
      </c>
      <c r="S11749">
        <v>2</v>
      </c>
    </row>
    <row r="11750" spans="1:19" x14ac:dyDescent="0.25">
      <c r="A11750" s="20" t="s">
        <v>24560</v>
      </c>
      <c r="B11750" t="s">
        <v>24384</v>
      </c>
      <c r="C11750" t="s">
        <v>225</v>
      </c>
      <c r="D11750" s="20" t="s">
        <v>1002</v>
      </c>
      <c r="E11750" s="26">
        <v>43891</v>
      </c>
      <c r="F11750">
        <v>3.5</v>
      </c>
      <c r="G11750">
        <v>6</v>
      </c>
      <c r="I11750">
        <v>10</v>
      </c>
      <c r="J11750">
        <v>30</v>
      </c>
      <c r="L11750">
        <v>55</v>
      </c>
      <c r="N11750">
        <v>5</v>
      </c>
      <c r="P11750">
        <v>0</v>
      </c>
      <c r="Q11750">
        <v>0</v>
      </c>
      <c r="S11750">
        <v>5</v>
      </c>
    </row>
    <row r="11751" spans="1:19" x14ac:dyDescent="0.25">
      <c r="A11751" s="20" t="s">
        <v>24561</v>
      </c>
      <c r="B11751" t="s">
        <v>24385</v>
      </c>
      <c r="C11751" t="s">
        <v>901</v>
      </c>
      <c r="D11751" s="20" t="s">
        <v>1002</v>
      </c>
      <c r="E11751" s="26">
        <v>43891</v>
      </c>
      <c r="F11751">
        <v>8</v>
      </c>
      <c r="G11751">
        <v>6.5</v>
      </c>
      <c r="I11751">
        <v>25</v>
      </c>
      <c r="J11751">
        <v>45</v>
      </c>
      <c r="L11751">
        <v>36</v>
      </c>
      <c r="N11751">
        <v>21</v>
      </c>
      <c r="P11751">
        <v>2</v>
      </c>
      <c r="Q11751">
        <v>2</v>
      </c>
      <c r="S11751">
        <v>4</v>
      </c>
    </row>
    <row r="11752" spans="1:19" x14ac:dyDescent="0.25">
      <c r="A11752" s="20" t="s">
        <v>24562</v>
      </c>
      <c r="B11752" t="s">
        <v>24386</v>
      </c>
      <c r="C11752" t="s">
        <v>232</v>
      </c>
      <c r="D11752" s="20" t="s">
        <v>1002</v>
      </c>
      <c r="E11752" s="26">
        <v>43891</v>
      </c>
      <c r="F11752">
        <v>11</v>
      </c>
      <c r="G11752">
        <v>14.5</v>
      </c>
      <c r="I11752">
        <v>171</v>
      </c>
      <c r="J11752">
        <v>118</v>
      </c>
      <c r="L11752">
        <v>143</v>
      </c>
      <c r="N11752">
        <v>162</v>
      </c>
      <c r="P11752">
        <v>0</v>
      </c>
      <c r="Q11752">
        <v>20</v>
      </c>
      <c r="S11752">
        <v>9</v>
      </c>
    </row>
    <row r="11753" spans="1:19" x14ac:dyDescent="0.25">
      <c r="A11753" s="20" t="s">
        <v>24563</v>
      </c>
      <c r="B11753" t="s">
        <v>24387</v>
      </c>
      <c r="C11753" t="s">
        <v>317</v>
      </c>
      <c r="D11753" s="20" t="s">
        <v>1002</v>
      </c>
      <c r="E11753" s="26">
        <v>43891</v>
      </c>
      <c r="F11753">
        <v>8.5</v>
      </c>
      <c r="G11753">
        <v>7.5</v>
      </c>
      <c r="I11753">
        <v>18</v>
      </c>
      <c r="J11753">
        <v>50</v>
      </c>
      <c r="L11753">
        <v>43</v>
      </c>
      <c r="N11753">
        <v>18</v>
      </c>
      <c r="P11753">
        <v>0</v>
      </c>
      <c r="Q11753">
        <v>0</v>
      </c>
      <c r="S11753">
        <v>0</v>
      </c>
    </row>
    <row r="11754" spans="1:19" x14ac:dyDescent="0.25">
      <c r="A11754" s="20" t="s">
        <v>24607</v>
      </c>
      <c r="B11754" t="s">
        <v>24603</v>
      </c>
      <c r="C11754" t="s">
        <v>24599</v>
      </c>
      <c r="D11754" s="20" t="s">
        <v>1002</v>
      </c>
      <c r="E11754" s="26">
        <v>43891</v>
      </c>
      <c r="F11754">
        <v>3</v>
      </c>
      <c r="G11754">
        <v>3</v>
      </c>
      <c r="I11754">
        <v>9</v>
      </c>
      <c r="J11754">
        <v>16</v>
      </c>
      <c r="L11754">
        <v>16</v>
      </c>
      <c r="N11754">
        <v>0</v>
      </c>
      <c r="P11754">
        <v>0</v>
      </c>
      <c r="Q11754">
        <v>2</v>
      </c>
      <c r="S11754">
        <v>9</v>
      </c>
    </row>
    <row r="11755" spans="1:19" x14ac:dyDescent="0.25">
      <c r="A11755" s="20" t="s">
        <v>24564</v>
      </c>
      <c r="B11755" t="s">
        <v>24388</v>
      </c>
      <c r="C11755" t="s">
        <v>214</v>
      </c>
      <c r="D11755" s="20" t="s">
        <v>1002</v>
      </c>
      <c r="E11755" s="26">
        <v>43891</v>
      </c>
      <c r="F11755">
        <v>14</v>
      </c>
      <c r="G11755">
        <v>15.5</v>
      </c>
      <c r="I11755">
        <v>103</v>
      </c>
      <c r="J11755">
        <v>120</v>
      </c>
      <c r="L11755">
        <v>131</v>
      </c>
      <c r="N11755">
        <v>91</v>
      </c>
      <c r="P11755">
        <v>8</v>
      </c>
      <c r="Q11755">
        <v>13</v>
      </c>
      <c r="S11755">
        <v>12</v>
      </c>
    </row>
    <row r="11756" spans="1:19" x14ac:dyDescent="0.25">
      <c r="A11756" s="20" t="s">
        <v>24565</v>
      </c>
      <c r="B11756" t="s">
        <v>24389</v>
      </c>
      <c r="C11756" t="s">
        <v>903</v>
      </c>
      <c r="D11756" s="20" t="s">
        <v>1002</v>
      </c>
      <c r="E11756" s="26">
        <v>43891</v>
      </c>
      <c r="F11756">
        <v>6.5</v>
      </c>
      <c r="G11756">
        <v>3</v>
      </c>
      <c r="I11756">
        <v>26</v>
      </c>
      <c r="J11756">
        <v>37</v>
      </c>
      <c r="L11756">
        <v>16</v>
      </c>
      <c r="N11756">
        <v>23</v>
      </c>
      <c r="P11756">
        <v>0</v>
      </c>
      <c r="Q11756">
        <v>0</v>
      </c>
      <c r="S11756">
        <v>3</v>
      </c>
    </row>
    <row r="11757" spans="1:19" x14ac:dyDescent="0.25">
      <c r="A11757" s="20" t="s">
        <v>24566</v>
      </c>
      <c r="B11757" t="s">
        <v>24390</v>
      </c>
      <c r="C11757" t="s">
        <v>230</v>
      </c>
      <c r="D11757" s="20" t="s">
        <v>1002</v>
      </c>
      <c r="E11757" s="26">
        <v>43891</v>
      </c>
      <c r="F11757">
        <v>0</v>
      </c>
      <c r="G11757">
        <v>0</v>
      </c>
      <c r="I11757">
        <v>0</v>
      </c>
      <c r="J11757">
        <v>0</v>
      </c>
      <c r="L11757">
        <v>0</v>
      </c>
      <c r="N11757">
        <v>0</v>
      </c>
      <c r="P11757">
        <v>0</v>
      </c>
      <c r="Q11757">
        <v>0</v>
      </c>
      <c r="S11757">
        <v>0</v>
      </c>
    </row>
    <row r="11758" spans="1:19" x14ac:dyDescent="0.25">
      <c r="A11758" s="20" t="s">
        <v>24567</v>
      </c>
      <c r="B11758" t="s">
        <v>24391</v>
      </c>
      <c r="C11758" t="s">
        <v>234</v>
      </c>
      <c r="D11758" s="20" t="s">
        <v>1002</v>
      </c>
      <c r="E11758" s="26">
        <v>43891</v>
      </c>
      <c r="F11758">
        <v>0</v>
      </c>
      <c r="G11758">
        <v>0</v>
      </c>
      <c r="I11758">
        <v>0</v>
      </c>
      <c r="J11758">
        <v>0</v>
      </c>
      <c r="L11758">
        <v>0</v>
      </c>
      <c r="N11758">
        <v>0</v>
      </c>
      <c r="P11758">
        <v>0</v>
      </c>
      <c r="Q11758">
        <v>0</v>
      </c>
      <c r="S11758">
        <v>0</v>
      </c>
    </row>
    <row r="11759" spans="1:19" x14ac:dyDescent="0.25">
      <c r="A11759" s="20" t="s">
        <v>24568</v>
      </c>
      <c r="B11759" t="s">
        <v>24392</v>
      </c>
      <c r="C11759" t="s">
        <v>217</v>
      </c>
      <c r="D11759" s="20" t="s">
        <v>1002</v>
      </c>
      <c r="E11759" s="26">
        <v>43891</v>
      </c>
      <c r="F11759">
        <v>0</v>
      </c>
      <c r="G11759">
        <v>0</v>
      </c>
      <c r="I11759">
        <v>0</v>
      </c>
      <c r="J11759">
        <v>0</v>
      </c>
      <c r="L11759">
        <v>0</v>
      </c>
      <c r="N11759">
        <v>0</v>
      </c>
      <c r="P11759">
        <v>0</v>
      </c>
      <c r="Q11759">
        <v>0</v>
      </c>
      <c r="S11759">
        <v>0</v>
      </c>
    </row>
    <row r="11760" spans="1:19" x14ac:dyDescent="0.25">
      <c r="A11760" s="20" t="s">
        <v>24569</v>
      </c>
      <c r="B11760" t="s">
        <v>24393</v>
      </c>
      <c r="C11760" t="s">
        <v>342</v>
      </c>
      <c r="D11760" s="20" t="s">
        <v>1002</v>
      </c>
      <c r="E11760" s="26">
        <v>43891</v>
      </c>
      <c r="F11760">
        <v>2.5</v>
      </c>
      <c r="G11760">
        <v>3</v>
      </c>
      <c r="I11760">
        <v>31</v>
      </c>
      <c r="J11760">
        <v>29</v>
      </c>
      <c r="L11760">
        <v>36</v>
      </c>
      <c r="N11760">
        <v>27</v>
      </c>
      <c r="P11760">
        <v>0</v>
      </c>
      <c r="Q11760">
        <v>1</v>
      </c>
      <c r="S11760">
        <v>4</v>
      </c>
    </row>
    <row r="11761" spans="1:19" x14ac:dyDescent="0.25">
      <c r="A11761" s="20" t="s">
        <v>24570</v>
      </c>
      <c r="B11761" t="s">
        <v>24394</v>
      </c>
      <c r="C11761" t="s">
        <v>220</v>
      </c>
      <c r="D11761" s="20" t="s">
        <v>1002</v>
      </c>
      <c r="E11761" s="26">
        <v>43891</v>
      </c>
      <c r="F11761">
        <v>0</v>
      </c>
      <c r="G11761">
        <v>0</v>
      </c>
      <c r="I11761">
        <v>0</v>
      </c>
      <c r="J11761">
        <v>0</v>
      </c>
      <c r="L11761">
        <v>0</v>
      </c>
      <c r="N11761">
        <v>0</v>
      </c>
      <c r="P11761">
        <v>0</v>
      </c>
      <c r="Q11761">
        <v>0</v>
      </c>
      <c r="S11761">
        <v>0</v>
      </c>
    </row>
    <row r="11762" spans="1:19" x14ac:dyDescent="0.25">
      <c r="A11762" s="20" t="s">
        <v>24571</v>
      </c>
      <c r="B11762" t="s">
        <v>24395</v>
      </c>
      <c r="C11762" t="s">
        <v>242</v>
      </c>
      <c r="D11762" s="20" t="s">
        <v>1000</v>
      </c>
      <c r="E11762" s="26">
        <v>43891</v>
      </c>
      <c r="F11762">
        <v>0</v>
      </c>
      <c r="G11762">
        <v>0</v>
      </c>
      <c r="I11762">
        <v>0</v>
      </c>
      <c r="J11762">
        <v>0</v>
      </c>
      <c r="L11762">
        <v>0</v>
      </c>
      <c r="N11762">
        <v>0</v>
      </c>
      <c r="P11762">
        <v>0</v>
      </c>
      <c r="Q11762">
        <v>0</v>
      </c>
      <c r="S11762">
        <v>0</v>
      </c>
    </row>
    <row r="11763" spans="1:19" x14ac:dyDescent="0.25">
      <c r="A11763" s="20" t="s">
        <v>24572</v>
      </c>
      <c r="B11763" t="s">
        <v>24396</v>
      </c>
      <c r="C11763" t="s">
        <v>242</v>
      </c>
      <c r="D11763" s="20" t="s">
        <v>1002</v>
      </c>
      <c r="E11763" s="26">
        <v>43891</v>
      </c>
      <c r="F11763">
        <v>0</v>
      </c>
      <c r="G11763">
        <v>0</v>
      </c>
      <c r="I11763">
        <v>0</v>
      </c>
      <c r="J11763">
        <v>0</v>
      </c>
      <c r="L11763">
        <v>0</v>
      </c>
      <c r="N11763">
        <v>0</v>
      </c>
      <c r="P11763">
        <v>0</v>
      </c>
      <c r="Q11763">
        <v>0</v>
      </c>
      <c r="S11763">
        <v>0</v>
      </c>
    </row>
    <row r="11764" spans="1:19" x14ac:dyDescent="0.25">
      <c r="A11764" s="20" t="s">
        <v>24573</v>
      </c>
      <c r="B11764" t="s">
        <v>24397</v>
      </c>
      <c r="C11764" t="s">
        <v>2724</v>
      </c>
      <c r="D11764" s="20" t="s">
        <v>1000</v>
      </c>
      <c r="E11764" s="26">
        <v>43891</v>
      </c>
      <c r="F11764">
        <v>3.5</v>
      </c>
      <c r="G11764">
        <v>1.5</v>
      </c>
      <c r="I11764">
        <v>14</v>
      </c>
      <c r="J11764">
        <v>20</v>
      </c>
      <c r="L11764">
        <v>8</v>
      </c>
      <c r="N11764">
        <v>14</v>
      </c>
      <c r="P11764">
        <v>0</v>
      </c>
      <c r="Q11764">
        <v>0</v>
      </c>
      <c r="S11764">
        <v>0</v>
      </c>
    </row>
    <row r="11765" spans="1:19" x14ac:dyDescent="0.25">
      <c r="A11765" s="20" t="s">
        <v>24574</v>
      </c>
      <c r="B11765" t="s">
        <v>24398</v>
      </c>
      <c r="C11765" t="s">
        <v>2724</v>
      </c>
      <c r="D11765" s="20" t="s">
        <v>1001</v>
      </c>
      <c r="E11765" s="26">
        <v>43891</v>
      </c>
      <c r="F11765">
        <v>6</v>
      </c>
      <c r="G11765">
        <v>5</v>
      </c>
      <c r="I11765">
        <v>21</v>
      </c>
      <c r="J11765">
        <v>33</v>
      </c>
      <c r="L11765">
        <v>26</v>
      </c>
      <c r="N11765">
        <v>12</v>
      </c>
      <c r="P11765">
        <v>0</v>
      </c>
      <c r="Q11765">
        <v>1</v>
      </c>
      <c r="S11765">
        <v>9</v>
      </c>
    </row>
    <row r="11766" spans="1:19" x14ac:dyDescent="0.25">
      <c r="A11766" s="20" t="s">
        <v>24575</v>
      </c>
      <c r="B11766" t="s">
        <v>24399</v>
      </c>
      <c r="C11766" t="s">
        <v>2724</v>
      </c>
      <c r="D11766" s="20" t="s">
        <v>1002</v>
      </c>
      <c r="E11766" s="26">
        <v>43891</v>
      </c>
      <c r="F11766">
        <v>9.5</v>
      </c>
      <c r="G11766">
        <v>6.5</v>
      </c>
      <c r="I11766">
        <v>35</v>
      </c>
      <c r="J11766">
        <v>53</v>
      </c>
      <c r="L11766">
        <v>34</v>
      </c>
      <c r="N11766">
        <v>26</v>
      </c>
      <c r="P11766">
        <v>0</v>
      </c>
      <c r="Q11766">
        <v>1</v>
      </c>
      <c r="S11766">
        <v>9</v>
      </c>
    </row>
    <row r="11767" spans="1:19" x14ac:dyDescent="0.25">
      <c r="A11767" s="20" t="s">
        <v>24576</v>
      </c>
      <c r="B11767" t="s">
        <v>24400</v>
      </c>
      <c r="C11767" t="s">
        <v>237</v>
      </c>
      <c r="D11767" s="20" t="s">
        <v>1000</v>
      </c>
      <c r="E11767" s="26">
        <v>43891</v>
      </c>
      <c r="F11767">
        <v>5</v>
      </c>
      <c r="G11767">
        <v>6</v>
      </c>
      <c r="I11767">
        <v>32</v>
      </c>
      <c r="J11767">
        <v>30</v>
      </c>
      <c r="L11767">
        <v>36</v>
      </c>
      <c r="N11767">
        <v>25</v>
      </c>
      <c r="P11767">
        <v>6</v>
      </c>
      <c r="Q11767">
        <v>8</v>
      </c>
      <c r="S11767">
        <v>7</v>
      </c>
    </row>
    <row r="11768" spans="1:19" x14ac:dyDescent="0.25">
      <c r="A11768" s="20" t="s">
        <v>24577</v>
      </c>
      <c r="B11768" t="s">
        <v>24401</v>
      </c>
      <c r="C11768" t="s">
        <v>237</v>
      </c>
      <c r="D11768" s="20" t="s">
        <v>1002</v>
      </c>
      <c r="E11768" s="26">
        <v>43891</v>
      </c>
      <c r="F11768">
        <v>5</v>
      </c>
      <c r="G11768">
        <v>6</v>
      </c>
      <c r="I11768">
        <v>32</v>
      </c>
      <c r="J11768">
        <v>30</v>
      </c>
      <c r="L11768">
        <v>36</v>
      </c>
      <c r="N11768">
        <v>25</v>
      </c>
      <c r="P11768">
        <v>6</v>
      </c>
      <c r="Q11768">
        <v>8</v>
      </c>
      <c r="S11768">
        <v>7</v>
      </c>
    </row>
    <row r="11769" spans="1:19" x14ac:dyDescent="0.25">
      <c r="A11769" s="20" t="s">
        <v>24578</v>
      </c>
      <c r="B11769" t="s">
        <v>24402</v>
      </c>
      <c r="C11769" t="s">
        <v>238</v>
      </c>
      <c r="D11769" s="20" t="s">
        <v>1000</v>
      </c>
      <c r="E11769" s="26">
        <v>43891</v>
      </c>
      <c r="F11769">
        <v>4</v>
      </c>
      <c r="G11769">
        <v>6</v>
      </c>
      <c r="I11769">
        <v>12</v>
      </c>
      <c r="J11769">
        <v>17</v>
      </c>
      <c r="L11769">
        <v>30</v>
      </c>
      <c r="N11769">
        <v>7</v>
      </c>
      <c r="P11769">
        <v>1</v>
      </c>
      <c r="Q11769">
        <v>1</v>
      </c>
      <c r="S11769">
        <v>5</v>
      </c>
    </row>
    <row r="11770" spans="1:19" x14ac:dyDescent="0.25">
      <c r="A11770" s="20" t="s">
        <v>24579</v>
      </c>
      <c r="B11770" t="s">
        <v>24403</v>
      </c>
      <c r="C11770" t="s">
        <v>238</v>
      </c>
      <c r="D11770" s="20" t="s">
        <v>1002</v>
      </c>
      <c r="E11770" s="26">
        <v>43891</v>
      </c>
      <c r="F11770">
        <v>4</v>
      </c>
      <c r="G11770">
        <v>6</v>
      </c>
      <c r="I11770">
        <v>12</v>
      </c>
      <c r="J11770">
        <v>17</v>
      </c>
      <c r="L11770">
        <v>30</v>
      </c>
      <c r="N11770">
        <v>7</v>
      </c>
      <c r="P11770">
        <v>1</v>
      </c>
      <c r="Q11770">
        <v>1</v>
      </c>
      <c r="S11770">
        <v>5</v>
      </c>
    </row>
    <row r="11771" spans="1:19" x14ac:dyDescent="0.25">
      <c r="A11771" s="20" t="s">
        <v>24580</v>
      </c>
      <c r="B11771" t="s">
        <v>24404</v>
      </c>
      <c r="C11771" t="s">
        <v>239</v>
      </c>
      <c r="D11771" s="20" t="s">
        <v>1000</v>
      </c>
      <c r="E11771" s="26">
        <v>43891</v>
      </c>
      <c r="F11771">
        <v>0</v>
      </c>
      <c r="G11771">
        <v>0</v>
      </c>
      <c r="I11771">
        <v>0</v>
      </c>
      <c r="J11771">
        <v>0</v>
      </c>
      <c r="L11771">
        <v>0</v>
      </c>
      <c r="N11771">
        <v>0</v>
      </c>
      <c r="P11771">
        <v>0</v>
      </c>
      <c r="Q11771">
        <v>0</v>
      </c>
      <c r="S11771">
        <v>0</v>
      </c>
    </row>
    <row r="11772" spans="1:19" x14ac:dyDescent="0.25">
      <c r="A11772" s="20" t="s">
        <v>24581</v>
      </c>
      <c r="B11772" t="s">
        <v>24405</v>
      </c>
      <c r="C11772" t="s">
        <v>239</v>
      </c>
      <c r="D11772" s="20" t="s">
        <v>1002</v>
      </c>
      <c r="E11772" s="26">
        <v>43891</v>
      </c>
      <c r="F11772">
        <v>0</v>
      </c>
      <c r="G11772">
        <v>0</v>
      </c>
      <c r="I11772">
        <v>0</v>
      </c>
      <c r="J11772">
        <v>0</v>
      </c>
      <c r="L11772">
        <v>0</v>
      </c>
      <c r="N11772">
        <v>0</v>
      </c>
      <c r="P11772">
        <v>0</v>
      </c>
      <c r="Q11772">
        <v>0</v>
      </c>
      <c r="S11772">
        <v>0</v>
      </c>
    </row>
    <row r="11773" spans="1:19" x14ac:dyDescent="0.25">
      <c r="A11773" s="20" t="s">
        <v>24582</v>
      </c>
      <c r="B11773" t="s">
        <v>24406</v>
      </c>
      <c r="C11773" t="s">
        <v>1988</v>
      </c>
      <c r="D11773" s="20" t="s">
        <v>1000</v>
      </c>
      <c r="E11773" s="26">
        <v>43891</v>
      </c>
      <c r="F11773">
        <v>6.5</v>
      </c>
      <c r="G11773">
        <v>4.5</v>
      </c>
      <c r="I11773">
        <v>18</v>
      </c>
      <c r="J11773">
        <v>38</v>
      </c>
      <c r="L11773">
        <v>26</v>
      </c>
      <c r="N11773">
        <v>15</v>
      </c>
      <c r="P11773">
        <v>1</v>
      </c>
      <c r="Q11773">
        <v>1</v>
      </c>
      <c r="S11773">
        <v>3</v>
      </c>
    </row>
    <row r="11774" spans="1:19" x14ac:dyDescent="0.25">
      <c r="A11774" s="20" t="s">
        <v>24583</v>
      </c>
      <c r="B11774" t="s">
        <v>24407</v>
      </c>
      <c r="C11774" t="s">
        <v>1988</v>
      </c>
      <c r="D11774" s="20" t="s">
        <v>1001</v>
      </c>
      <c r="E11774" s="26">
        <v>43891</v>
      </c>
      <c r="F11774">
        <v>5</v>
      </c>
      <c r="G11774">
        <v>5</v>
      </c>
      <c r="I11774">
        <v>16</v>
      </c>
      <c r="J11774">
        <v>26</v>
      </c>
      <c r="L11774">
        <v>27</v>
      </c>
      <c r="N11774">
        <v>11</v>
      </c>
      <c r="P11774">
        <v>1</v>
      </c>
      <c r="Q11774">
        <v>2</v>
      </c>
      <c r="S11774">
        <v>5</v>
      </c>
    </row>
    <row r="11775" spans="1:19" x14ac:dyDescent="0.25">
      <c r="A11775" s="20" t="s">
        <v>24584</v>
      </c>
      <c r="B11775" t="s">
        <v>24408</v>
      </c>
      <c r="C11775" t="s">
        <v>1988</v>
      </c>
      <c r="D11775" s="20" t="s">
        <v>1002</v>
      </c>
      <c r="E11775" s="26">
        <v>43891</v>
      </c>
      <c r="F11775">
        <v>11.5</v>
      </c>
      <c r="G11775">
        <v>9.5</v>
      </c>
      <c r="I11775">
        <v>34</v>
      </c>
      <c r="J11775">
        <v>64</v>
      </c>
      <c r="L11775">
        <v>53</v>
      </c>
      <c r="N11775">
        <v>26</v>
      </c>
      <c r="P11775">
        <v>2</v>
      </c>
      <c r="Q11775">
        <v>3</v>
      </c>
      <c r="S11775">
        <v>8</v>
      </c>
    </row>
    <row r="11776" spans="1:19" x14ac:dyDescent="0.25">
      <c r="A11776" s="20" t="s">
        <v>24585</v>
      </c>
      <c r="B11776" t="s">
        <v>24409</v>
      </c>
      <c r="C11776" t="s">
        <v>966</v>
      </c>
      <c r="D11776" s="20" t="s">
        <v>1000</v>
      </c>
      <c r="E11776" s="26">
        <v>43891</v>
      </c>
      <c r="F11776">
        <v>0</v>
      </c>
      <c r="G11776">
        <v>0</v>
      </c>
      <c r="I11776">
        <v>0</v>
      </c>
      <c r="J11776">
        <v>0</v>
      </c>
      <c r="L11776">
        <v>0</v>
      </c>
      <c r="N11776">
        <v>0</v>
      </c>
      <c r="P11776">
        <v>0</v>
      </c>
      <c r="Q11776">
        <v>0</v>
      </c>
      <c r="S11776">
        <v>0</v>
      </c>
    </row>
    <row r="11777" spans="1:19" x14ac:dyDescent="0.25">
      <c r="A11777" s="20" t="s">
        <v>24586</v>
      </c>
      <c r="B11777" t="s">
        <v>24410</v>
      </c>
      <c r="C11777" t="s">
        <v>966</v>
      </c>
      <c r="D11777" s="20" t="s">
        <v>1002</v>
      </c>
      <c r="E11777" s="26">
        <v>43891</v>
      </c>
      <c r="F11777">
        <v>0</v>
      </c>
      <c r="G11777">
        <v>0</v>
      </c>
      <c r="I11777">
        <v>0</v>
      </c>
      <c r="J11777">
        <v>0</v>
      </c>
      <c r="L11777">
        <v>0</v>
      </c>
      <c r="N11777">
        <v>0</v>
      </c>
      <c r="P11777">
        <v>0</v>
      </c>
      <c r="Q11777">
        <v>0</v>
      </c>
      <c r="S11777">
        <v>0</v>
      </c>
    </row>
    <row r="11778" spans="1:19" x14ac:dyDescent="0.25">
      <c r="A11778" s="20" t="s">
        <v>24587</v>
      </c>
      <c r="B11778" t="s">
        <v>24411</v>
      </c>
      <c r="C11778" t="s">
        <v>240</v>
      </c>
      <c r="D11778" s="20" t="s">
        <v>1000</v>
      </c>
      <c r="E11778" s="26">
        <v>43891</v>
      </c>
      <c r="F11778">
        <v>18</v>
      </c>
      <c r="G11778">
        <v>17.5</v>
      </c>
      <c r="I11778">
        <v>33</v>
      </c>
      <c r="J11778">
        <v>102</v>
      </c>
      <c r="L11778">
        <v>100</v>
      </c>
      <c r="N11778">
        <v>33</v>
      </c>
      <c r="P11778">
        <v>0</v>
      </c>
      <c r="Q11778">
        <v>0</v>
      </c>
      <c r="S11778">
        <v>0</v>
      </c>
    </row>
    <row r="11779" spans="1:19" x14ac:dyDescent="0.25">
      <c r="A11779" s="20" t="s">
        <v>24588</v>
      </c>
      <c r="B11779" t="s">
        <v>24412</v>
      </c>
      <c r="C11779" t="s">
        <v>240</v>
      </c>
      <c r="D11779" s="20" t="s">
        <v>1002</v>
      </c>
      <c r="E11779" s="26">
        <v>43891</v>
      </c>
      <c r="F11779">
        <v>18</v>
      </c>
      <c r="G11779">
        <v>17.5</v>
      </c>
      <c r="I11779">
        <v>33</v>
      </c>
      <c r="J11779">
        <v>102</v>
      </c>
      <c r="L11779">
        <v>100</v>
      </c>
      <c r="N11779">
        <v>33</v>
      </c>
      <c r="P11779">
        <v>0</v>
      </c>
      <c r="Q11779">
        <v>0</v>
      </c>
      <c r="S11779">
        <v>0</v>
      </c>
    </row>
    <row r="11780" spans="1:19" x14ac:dyDescent="0.25">
      <c r="A11780" s="20" t="s">
        <v>24589</v>
      </c>
      <c r="B11780" t="s">
        <v>24413</v>
      </c>
      <c r="C11780" t="s">
        <v>241</v>
      </c>
      <c r="D11780" s="20" t="s">
        <v>1000</v>
      </c>
      <c r="E11780" s="26">
        <v>43891</v>
      </c>
      <c r="F11780">
        <v>36</v>
      </c>
      <c r="G11780">
        <v>43.5</v>
      </c>
      <c r="I11780">
        <v>377</v>
      </c>
      <c r="J11780">
        <v>393</v>
      </c>
      <c r="L11780">
        <v>475</v>
      </c>
      <c r="N11780">
        <v>351</v>
      </c>
      <c r="P11780">
        <v>3</v>
      </c>
      <c r="Q11780">
        <v>27</v>
      </c>
      <c r="S11780">
        <v>26</v>
      </c>
    </row>
    <row r="11781" spans="1:19" x14ac:dyDescent="0.25">
      <c r="A11781" s="20" t="s">
        <v>24590</v>
      </c>
      <c r="B11781" t="s">
        <v>24414</v>
      </c>
      <c r="C11781" t="s">
        <v>241</v>
      </c>
      <c r="D11781" s="20" t="s">
        <v>1002</v>
      </c>
      <c r="E11781" s="26">
        <v>43891</v>
      </c>
      <c r="F11781">
        <v>36</v>
      </c>
      <c r="G11781">
        <v>43.5</v>
      </c>
      <c r="I11781">
        <v>377</v>
      </c>
      <c r="J11781">
        <v>393</v>
      </c>
      <c r="L11781">
        <v>475</v>
      </c>
      <c r="N11781">
        <v>351</v>
      </c>
      <c r="P11781">
        <v>3</v>
      </c>
      <c r="Q11781">
        <v>27</v>
      </c>
      <c r="S11781">
        <v>26</v>
      </c>
    </row>
    <row r="11782" spans="1:19" x14ac:dyDescent="0.25">
      <c r="A11782" s="20" t="s">
        <v>24591</v>
      </c>
      <c r="B11782" t="s">
        <v>24415</v>
      </c>
      <c r="C11782" t="s">
        <v>318</v>
      </c>
      <c r="D11782" s="20" t="s">
        <v>1000</v>
      </c>
      <c r="E11782" s="26">
        <v>43891</v>
      </c>
      <c r="F11782">
        <v>2.5</v>
      </c>
      <c r="G11782">
        <v>2.5</v>
      </c>
      <c r="I11782">
        <v>14</v>
      </c>
      <c r="J11782">
        <v>15</v>
      </c>
      <c r="L11782">
        <v>15</v>
      </c>
      <c r="N11782">
        <v>14</v>
      </c>
      <c r="P11782">
        <v>0</v>
      </c>
      <c r="Q11782">
        <v>0</v>
      </c>
      <c r="S11782">
        <v>0</v>
      </c>
    </row>
    <row r="11783" spans="1:19" x14ac:dyDescent="0.25">
      <c r="A11783" s="20" t="s">
        <v>24592</v>
      </c>
      <c r="B11783" t="s">
        <v>24416</v>
      </c>
      <c r="C11783" t="s">
        <v>318</v>
      </c>
      <c r="D11783" s="20" t="s">
        <v>1002</v>
      </c>
      <c r="E11783" s="26">
        <v>43891</v>
      </c>
      <c r="F11783">
        <v>2.5</v>
      </c>
      <c r="G11783">
        <v>2.5</v>
      </c>
      <c r="I11783">
        <v>14</v>
      </c>
      <c r="J11783">
        <v>15</v>
      </c>
      <c r="L11783">
        <v>15</v>
      </c>
      <c r="N11783">
        <v>14</v>
      </c>
      <c r="P11783">
        <v>0</v>
      </c>
      <c r="Q11783">
        <v>0</v>
      </c>
      <c r="S11783">
        <v>0</v>
      </c>
    </row>
    <row r="11784" spans="1:19" x14ac:dyDescent="0.25">
      <c r="A11784" s="20" t="s">
        <v>24593</v>
      </c>
      <c r="B11784" t="s">
        <v>24417</v>
      </c>
      <c r="C11784" t="s">
        <v>896</v>
      </c>
      <c r="D11784" s="20" t="s">
        <v>1000</v>
      </c>
      <c r="E11784" s="26">
        <v>43891</v>
      </c>
      <c r="F11784">
        <v>75.5</v>
      </c>
      <c r="G11784">
        <v>81.5</v>
      </c>
      <c r="I11784">
        <v>500</v>
      </c>
      <c r="J11784">
        <v>615</v>
      </c>
      <c r="L11784">
        <v>690</v>
      </c>
      <c r="N11784">
        <v>459</v>
      </c>
      <c r="O11784" t="s">
        <v>904</v>
      </c>
      <c r="P11784">
        <v>11</v>
      </c>
      <c r="Q11784">
        <v>37</v>
      </c>
      <c r="S11784">
        <v>41</v>
      </c>
    </row>
    <row r="11785" spans="1:19" x14ac:dyDescent="0.25">
      <c r="A11785" s="20" t="s">
        <v>24594</v>
      </c>
      <c r="B11785" t="s">
        <v>24418</v>
      </c>
      <c r="C11785" t="s">
        <v>899</v>
      </c>
      <c r="D11785" s="20" t="s">
        <v>1001</v>
      </c>
      <c r="E11785" s="26">
        <v>43891</v>
      </c>
      <c r="F11785">
        <v>11</v>
      </c>
      <c r="G11785">
        <v>10</v>
      </c>
      <c r="I11785">
        <v>37</v>
      </c>
      <c r="J11785">
        <v>59</v>
      </c>
      <c r="L11785">
        <v>53</v>
      </c>
      <c r="N11785">
        <v>23</v>
      </c>
      <c r="O11785" t="s">
        <v>904</v>
      </c>
      <c r="P11785">
        <v>1</v>
      </c>
      <c r="Q11785">
        <v>3</v>
      </c>
      <c r="S11785">
        <v>14</v>
      </c>
    </row>
    <row r="11786" spans="1:19" x14ac:dyDescent="0.25">
      <c r="A11786" s="20" t="s">
        <v>24595</v>
      </c>
      <c r="B11786" t="s">
        <v>24419</v>
      </c>
      <c r="C11786" t="s">
        <v>1237</v>
      </c>
      <c r="D11786" s="20" t="s">
        <v>1000</v>
      </c>
      <c r="E11786" s="26">
        <v>43891</v>
      </c>
      <c r="F11786">
        <v>28</v>
      </c>
      <c r="G11786">
        <v>23.5</v>
      </c>
      <c r="I11786">
        <v>65</v>
      </c>
      <c r="J11786">
        <v>160</v>
      </c>
      <c r="L11786">
        <v>134</v>
      </c>
      <c r="N11786">
        <v>62</v>
      </c>
      <c r="P11786">
        <v>1</v>
      </c>
      <c r="Q11786">
        <v>1</v>
      </c>
      <c r="S11786">
        <v>3</v>
      </c>
    </row>
    <row r="11787" spans="1:19" x14ac:dyDescent="0.25">
      <c r="A11787" s="20" t="s">
        <v>24596</v>
      </c>
      <c r="B11787" t="s">
        <v>24420</v>
      </c>
      <c r="C11787" t="s">
        <v>1237</v>
      </c>
      <c r="D11787" s="20" t="s">
        <v>1001</v>
      </c>
      <c r="E11787" s="26">
        <v>43891</v>
      </c>
      <c r="F11787">
        <v>11</v>
      </c>
      <c r="G11787">
        <v>10</v>
      </c>
      <c r="I11787">
        <v>37</v>
      </c>
      <c r="J11787">
        <v>59</v>
      </c>
      <c r="L11787">
        <v>53</v>
      </c>
      <c r="N11787">
        <v>23</v>
      </c>
      <c r="P11787">
        <v>1</v>
      </c>
      <c r="Q11787">
        <v>3</v>
      </c>
      <c r="S11787">
        <v>14</v>
      </c>
    </row>
    <row r="11788" spans="1:19" x14ac:dyDescent="0.25">
      <c r="A11788" s="20" t="s">
        <v>24597</v>
      </c>
      <c r="B11788" t="s">
        <v>24421</v>
      </c>
      <c r="C11788" t="s">
        <v>1237</v>
      </c>
      <c r="D11788" s="20" t="s">
        <v>1002</v>
      </c>
      <c r="E11788" s="26">
        <v>43891</v>
      </c>
      <c r="F11788">
        <v>39</v>
      </c>
      <c r="G11788">
        <v>33.5</v>
      </c>
      <c r="I11788">
        <v>102</v>
      </c>
      <c r="J11788">
        <v>219</v>
      </c>
      <c r="L11788">
        <v>187</v>
      </c>
      <c r="N11788">
        <v>85</v>
      </c>
      <c r="P11788">
        <v>2</v>
      </c>
      <c r="Q11788">
        <v>4</v>
      </c>
      <c r="S11788">
        <v>17</v>
      </c>
    </row>
    <row r="11789" spans="1:19" x14ac:dyDescent="0.25">
      <c r="A11789" s="20" t="s">
        <v>24598</v>
      </c>
      <c r="B11789" t="s">
        <v>24422</v>
      </c>
      <c r="C11789" t="s">
        <v>235</v>
      </c>
      <c r="D11789" s="20" t="s">
        <v>1002</v>
      </c>
      <c r="E11789" s="26">
        <v>43891</v>
      </c>
      <c r="F11789">
        <v>86.5</v>
      </c>
      <c r="G11789">
        <v>91.5</v>
      </c>
      <c r="I11789">
        <v>537</v>
      </c>
      <c r="J11789">
        <v>674</v>
      </c>
      <c r="L11789">
        <v>743</v>
      </c>
      <c r="N11789">
        <v>482</v>
      </c>
      <c r="P11789">
        <v>12</v>
      </c>
      <c r="Q11789">
        <v>40</v>
      </c>
      <c r="S11789">
        <v>55</v>
      </c>
    </row>
    <row r="11790" spans="1:19" x14ac:dyDescent="0.25">
      <c r="A11790" s="20" t="s">
        <v>24792</v>
      </c>
      <c r="B11790" t="s">
        <v>24612</v>
      </c>
      <c r="C11790" t="s">
        <v>228</v>
      </c>
      <c r="D11790" s="20" t="s">
        <v>1000</v>
      </c>
      <c r="E11790" s="26">
        <v>43922</v>
      </c>
      <c r="F11790">
        <v>0</v>
      </c>
      <c r="G11790">
        <v>0</v>
      </c>
      <c r="I11790">
        <v>0</v>
      </c>
      <c r="J11790">
        <v>0</v>
      </c>
      <c r="L11790">
        <v>0</v>
      </c>
      <c r="N11790">
        <v>0</v>
      </c>
      <c r="P11790">
        <v>0</v>
      </c>
      <c r="Q11790">
        <v>0</v>
      </c>
      <c r="S11790">
        <v>0</v>
      </c>
    </row>
    <row r="11791" spans="1:19" x14ac:dyDescent="0.25">
      <c r="A11791" s="20" t="s">
        <v>24793</v>
      </c>
      <c r="B11791" t="s">
        <v>24613</v>
      </c>
      <c r="C11791" t="s">
        <v>211</v>
      </c>
      <c r="D11791" s="20" t="s">
        <v>1000</v>
      </c>
      <c r="E11791" s="26">
        <v>43922</v>
      </c>
      <c r="F11791">
        <v>0</v>
      </c>
      <c r="G11791">
        <v>0</v>
      </c>
      <c r="I11791">
        <v>0</v>
      </c>
      <c r="J11791">
        <v>0</v>
      </c>
      <c r="L11791">
        <v>0</v>
      </c>
      <c r="N11791">
        <v>0</v>
      </c>
      <c r="P11791">
        <v>0</v>
      </c>
      <c r="Q11791">
        <v>0</v>
      </c>
      <c r="S11791">
        <v>0</v>
      </c>
    </row>
    <row r="11792" spans="1:19" x14ac:dyDescent="0.25">
      <c r="A11792" s="20" t="s">
        <v>24794</v>
      </c>
      <c r="B11792" t="s">
        <v>24614</v>
      </c>
      <c r="C11792" t="s">
        <v>213</v>
      </c>
      <c r="D11792" s="20" t="s">
        <v>1000</v>
      </c>
      <c r="E11792" s="26">
        <v>43922</v>
      </c>
      <c r="F11792">
        <v>0</v>
      </c>
      <c r="G11792">
        <v>0</v>
      </c>
      <c r="I11792">
        <v>0</v>
      </c>
      <c r="J11792">
        <v>0</v>
      </c>
      <c r="L11792">
        <v>0</v>
      </c>
      <c r="N11792">
        <v>0</v>
      </c>
      <c r="P11792">
        <v>0</v>
      </c>
      <c r="Q11792">
        <v>0</v>
      </c>
      <c r="S11792">
        <v>0</v>
      </c>
    </row>
    <row r="11793" spans="1:19" x14ac:dyDescent="0.25">
      <c r="A11793" s="20" t="s">
        <v>24795</v>
      </c>
      <c r="B11793" t="s">
        <v>24615</v>
      </c>
      <c r="C11793" t="s">
        <v>229</v>
      </c>
      <c r="D11793" s="20" t="s">
        <v>1000</v>
      </c>
      <c r="E11793" s="26">
        <v>43922</v>
      </c>
      <c r="F11793">
        <v>0</v>
      </c>
      <c r="G11793">
        <v>0</v>
      </c>
      <c r="I11793">
        <v>0</v>
      </c>
      <c r="J11793">
        <v>0</v>
      </c>
      <c r="L11793">
        <v>0</v>
      </c>
      <c r="N11793">
        <v>0</v>
      </c>
      <c r="P11793">
        <v>0</v>
      </c>
      <c r="Q11793">
        <v>0</v>
      </c>
      <c r="S11793">
        <v>0</v>
      </c>
    </row>
    <row r="11794" spans="1:19" x14ac:dyDescent="0.25">
      <c r="A11794" s="20" t="s">
        <v>24796</v>
      </c>
      <c r="B11794" t="s">
        <v>24616</v>
      </c>
      <c r="C11794" t="s">
        <v>1051</v>
      </c>
      <c r="D11794" s="20" t="s">
        <v>1000</v>
      </c>
      <c r="E11794" s="26">
        <v>43922</v>
      </c>
      <c r="F11794">
        <v>0</v>
      </c>
      <c r="G11794">
        <v>0</v>
      </c>
      <c r="I11794">
        <v>0</v>
      </c>
      <c r="J11794">
        <v>0</v>
      </c>
      <c r="L11794">
        <v>0</v>
      </c>
      <c r="N11794">
        <v>0</v>
      </c>
      <c r="P11794">
        <v>0</v>
      </c>
      <c r="Q11794">
        <v>0</v>
      </c>
      <c r="S11794">
        <v>0</v>
      </c>
    </row>
    <row r="11795" spans="1:19" x14ac:dyDescent="0.25">
      <c r="A11795" s="20" t="s">
        <v>24797</v>
      </c>
      <c r="B11795" t="s">
        <v>24617</v>
      </c>
      <c r="C11795" t="s">
        <v>1048</v>
      </c>
      <c r="D11795" s="20" t="s">
        <v>1000</v>
      </c>
      <c r="E11795" s="26">
        <v>43922</v>
      </c>
      <c r="F11795">
        <v>0</v>
      </c>
      <c r="G11795">
        <v>0</v>
      </c>
      <c r="I11795">
        <v>0</v>
      </c>
      <c r="J11795">
        <v>0</v>
      </c>
      <c r="L11795">
        <v>0</v>
      </c>
      <c r="N11795">
        <v>0</v>
      </c>
      <c r="P11795">
        <v>0</v>
      </c>
      <c r="Q11795">
        <v>0</v>
      </c>
      <c r="S11795">
        <v>0</v>
      </c>
    </row>
    <row r="11796" spans="1:19" x14ac:dyDescent="0.25">
      <c r="A11796" s="20" t="s">
        <v>24798</v>
      </c>
      <c r="B11796" t="s">
        <v>24618</v>
      </c>
      <c r="C11796" t="s">
        <v>1047</v>
      </c>
      <c r="D11796" s="20" t="s">
        <v>1000</v>
      </c>
      <c r="E11796" s="26">
        <v>43922</v>
      </c>
      <c r="F11796">
        <v>3.5</v>
      </c>
      <c r="G11796">
        <v>1.5</v>
      </c>
      <c r="I11796">
        <v>14</v>
      </c>
      <c r="J11796">
        <v>20</v>
      </c>
      <c r="L11796">
        <v>8</v>
      </c>
      <c r="N11796">
        <v>14</v>
      </c>
      <c r="P11796">
        <v>0</v>
      </c>
      <c r="Q11796">
        <v>0</v>
      </c>
      <c r="S11796">
        <v>0</v>
      </c>
    </row>
    <row r="11797" spans="1:19" x14ac:dyDescent="0.25">
      <c r="A11797" s="20" t="s">
        <v>24799</v>
      </c>
      <c r="B11797" t="s">
        <v>24619</v>
      </c>
      <c r="C11797" t="s">
        <v>1050</v>
      </c>
      <c r="D11797" s="20" t="s">
        <v>1001</v>
      </c>
      <c r="E11797" s="26">
        <v>43922</v>
      </c>
      <c r="F11797">
        <v>0.5</v>
      </c>
      <c r="G11797">
        <v>1.5</v>
      </c>
      <c r="I11797">
        <v>3</v>
      </c>
      <c r="J11797">
        <v>3</v>
      </c>
      <c r="L11797">
        <v>8</v>
      </c>
      <c r="N11797">
        <v>3</v>
      </c>
      <c r="P11797">
        <v>0</v>
      </c>
      <c r="Q11797">
        <v>0</v>
      </c>
      <c r="S11797">
        <v>0</v>
      </c>
    </row>
    <row r="11798" spans="1:19" x14ac:dyDescent="0.25">
      <c r="A11798" s="20" t="s">
        <v>24800</v>
      </c>
      <c r="B11798" t="s">
        <v>24620</v>
      </c>
      <c r="C11798" t="s">
        <v>1049</v>
      </c>
      <c r="D11798" s="20" t="s">
        <v>1001</v>
      </c>
      <c r="E11798" s="26">
        <v>43922</v>
      </c>
      <c r="F11798">
        <v>0</v>
      </c>
      <c r="G11798">
        <v>0</v>
      </c>
      <c r="I11798">
        <v>0</v>
      </c>
      <c r="J11798">
        <v>0</v>
      </c>
      <c r="L11798">
        <v>0</v>
      </c>
      <c r="N11798">
        <v>0</v>
      </c>
      <c r="P11798">
        <v>0</v>
      </c>
      <c r="Q11798">
        <v>0</v>
      </c>
      <c r="S11798">
        <v>0</v>
      </c>
    </row>
    <row r="11799" spans="1:19" x14ac:dyDescent="0.25">
      <c r="A11799" s="20" t="s">
        <v>24801</v>
      </c>
      <c r="B11799" t="s">
        <v>24621</v>
      </c>
      <c r="C11799" t="s">
        <v>1048</v>
      </c>
      <c r="D11799" s="20" t="s">
        <v>1001</v>
      </c>
      <c r="E11799" s="26">
        <v>43922</v>
      </c>
      <c r="F11799">
        <v>3</v>
      </c>
      <c r="G11799">
        <v>2</v>
      </c>
      <c r="I11799">
        <v>13</v>
      </c>
      <c r="J11799">
        <v>17</v>
      </c>
      <c r="L11799">
        <v>10</v>
      </c>
      <c r="N11799">
        <v>12</v>
      </c>
      <c r="P11799">
        <v>0</v>
      </c>
      <c r="Q11799">
        <v>0</v>
      </c>
      <c r="S11799">
        <v>1</v>
      </c>
    </row>
    <row r="11800" spans="1:19" x14ac:dyDescent="0.25">
      <c r="A11800" s="20" t="s">
        <v>24802</v>
      </c>
      <c r="B11800" t="s">
        <v>24622</v>
      </c>
      <c r="C11800" t="s">
        <v>24256</v>
      </c>
      <c r="D11800" s="20" t="s">
        <v>1001</v>
      </c>
      <c r="E11800" s="26">
        <v>43922</v>
      </c>
      <c r="F11800">
        <v>1.5</v>
      </c>
      <c r="G11800">
        <v>1.5</v>
      </c>
      <c r="I11800">
        <v>5</v>
      </c>
      <c r="J11800">
        <v>8</v>
      </c>
      <c r="L11800">
        <v>8</v>
      </c>
      <c r="N11800">
        <v>5</v>
      </c>
      <c r="P11800">
        <v>0</v>
      </c>
      <c r="Q11800">
        <v>0</v>
      </c>
      <c r="S11800">
        <v>0</v>
      </c>
    </row>
    <row r="11801" spans="1:19" x14ac:dyDescent="0.25">
      <c r="A11801" s="20" t="s">
        <v>24803</v>
      </c>
      <c r="B11801" t="s">
        <v>24623</v>
      </c>
      <c r="C11801" t="s">
        <v>1047</v>
      </c>
      <c r="D11801" s="20" t="s">
        <v>1001</v>
      </c>
      <c r="E11801" s="26">
        <v>43922</v>
      </c>
      <c r="F11801">
        <v>0</v>
      </c>
      <c r="G11801">
        <v>0</v>
      </c>
      <c r="I11801">
        <v>0</v>
      </c>
      <c r="J11801">
        <v>0</v>
      </c>
      <c r="L11801">
        <v>0</v>
      </c>
      <c r="N11801">
        <v>0</v>
      </c>
      <c r="P11801">
        <v>0</v>
      </c>
      <c r="Q11801">
        <v>0</v>
      </c>
      <c r="S11801">
        <v>0</v>
      </c>
    </row>
    <row r="11802" spans="1:19" x14ac:dyDescent="0.25">
      <c r="A11802" s="20" t="s">
        <v>24804</v>
      </c>
      <c r="B11802" t="s">
        <v>24624</v>
      </c>
      <c r="C11802" t="s">
        <v>959</v>
      </c>
      <c r="D11802" s="20" t="s">
        <v>1000</v>
      </c>
      <c r="E11802" s="26">
        <v>43922</v>
      </c>
      <c r="F11802">
        <v>0</v>
      </c>
      <c r="G11802">
        <v>0</v>
      </c>
      <c r="I11802">
        <v>0</v>
      </c>
      <c r="J11802">
        <v>0</v>
      </c>
      <c r="L11802">
        <v>0</v>
      </c>
      <c r="N11802">
        <v>0</v>
      </c>
      <c r="P11802">
        <v>0</v>
      </c>
      <c r="Q11802">
        <v>0</v>
      </c>
      <c r="S11802">
        <v>0</v>
      </c>
    </row>
    <row r="11803" spans="1:19" x14ac:dyDescent="0.25">
      <c r="A11803" s="20" t="s">
        <v>24805</v>
      </c>
      <c r="B11803" t="s">
        <v>24625</v>
      </c>
      <c r="C11803" t="s">
        <v>205</v>
      </c>
      <c r="D11803" s="20" t="s">
        <v>1000</v>
      </c>
      <c r="E11803" s="26">
        <v>43922</v>
      </c>
      <c r="F11803">
        <v>0</v>
      </c>
      <c r="G11803">
        <v>0</v>
      </c>
      <c r="I11803">
        <v>0</v>
      </c>
      <c r="J11803">
        <v>0</v>
      </c>
      <c r="L11803">
        <v>0</v>
      </c>
      <c r="N11803">
        <v>0</v>
      </c>
      <c r="P11803">
        <v>0</v>
      </c>
      <c r="Q11803">
        <v>0</v>
      </c>
      <c r="S11803">
        <v>0</v>
      </c>
    </row>
    <row r="11804" spans="1:19" x14ac:dyDescent="0.25">
      <c r="A11804" s="20" t="s">
        <v>24806</v>
      </c>
      <c r="B11804" t="s">
        <v>24626</v>
      </c>
      <c r="C11804" t="s">
        <v>384</v>
      </c>
      <c r="D11804" s="20" t="s">
        <v>1000</v>
      </c>
      <c r="E11804" s="26">
        <v>43922</v>
      </c>
      <c r="F11804">
        <v>0</v>
      </c>
      <c r="G11804">
        <v>0</v>
      </c>
      <c r="I11804">
        <v>0</v>
      </c>
      <c r="J11804">
        <v>0</v>
      </c>
      <c r="L11804">
        <v>0</v>
      </c>
      <c r="N11804">
        <v>0</v>
      </c>
      <c r="P11804">
        <v>0</v>
      </c>
      <c r="Q11804">
        <v>0</v>
      </c>
      <c r="S11804">
        <v>0</v>
      </c>
    </row>
    <row r="11805" spans="1:19" x14ac:dyDescent="0.25">
      <c r="A11805" s="20" t="s">
        <v>24807</v>
      </c>
      <c r="B11805" t="s">
        <v>24627</v>
      </c>
      <c r="C11805" t="s">
        <v>210</v>
      </c>
      <c r="D11805" s="20" t="s">
        <v>1000</v>
      </c>
      <c r="E11805" s="26">
        <v>43922</v>
      </c>
      <c r="F11805">
        <v>0</v>
      </c>
      <c r="G11805">
        <v>0</v>
      </c>
      <c r="I11805">
        <v>0</v>
      </c>
      <c r="J11805">
        <v>0</v>
      </c>
      <c r="L11805">
        <v>0</v>
      </c>
      <c r="N11805">
        <v>0</v>
      </c>
      <c r="P11805">
        <v>0</v>
      </c>
      <c r="Q11805">
        <v>0</v>
      </c>
      <c r="S11805">
        <v>0</v>
      </c>
    </row>
    <row r="11806" spans="1:19" x14ac:dyDescent="0.25">
      <c r="A11806" s="20" t="s">
        <v>24808</v>
      </c>
      <c r="B11806" t="s">
        <v>24628</v>
      </c>
      <c r="C11806" t="s">
        <v>215</v>
      </c>
      <c r="D11806" s="20" t="s">
        <v>1000</v>
      </c>
      <c r="E11806" s="26">
        <v>43922</v>
      </c>
      <c r="F11806">
        <v>5</v>
      </c>
      <c r="G11806">
        <v>6</v>
      </c>
      <c r="I11806">
        <v>29</v>
      </c>
      <c r="J11806">
        <v>30</v>
      </c>
      <c r="L11806">
        <v>36</v>
      </c>
      <c r="N11806">
        <v>23</v>
      </c>
      <c r="O11806">
        <v>1.2</v>
      </c>
      <c r="P11806">
        <v>5</v>
      </c>
      <c r="Q11806">
        <v>8</v>
      </c>
      <c r="S11806">
        <v>6</v>
      </c>
    </row>
    <row r="11807" spans="1:19" x14ac:dyDescent="0.25">
      <c r="A11807" s="20" t="s">
        <v>24809</v>
      </c>
      <c r="B11807" t="s">
        <v>24629</v>
      </c>
      <c r="C11807" t="s">
        <v>960</v>
      </c>
      <c r="D11807" s="20" t="s">
        <v>1000</v>
      </c>
      <c r="E11807" s="26">
        <v>43922</v>
      </c>
      <c r="F11807">
        <v>0</v>
      </c>
      <c r="G11807">
        <v>0</v>
      </c>
      <c r="I11807">
        <v>0</v>
      </c>
      <c r="J11807">
        <v>0</v>
      </c>
      <c r="L11807">
        <v>0</v>
      </c>
      <c r="N11807">
        <v>0</v>
      </c>
      <c r="P11807">
        <v>6</v>
      </c>
      <c r="Q11807">
        <v>6</v>
      </c>
      <c r="S11807">
        <v>0</v>
      </c>
    </row>
    <row r="11808" spans="1:19" x14ac:dyDescent="0.25">
      <c r="A11808" s="20" t="s">
        <v>24810</v>
      </c>
      <c r="B11808" t="s">
        <v>24630</v>
      </c>
      <c r="C11808" t="s">
        <v>961</v>
      </c>
      <c r="D11808" s="20" t="s">
        <v>1000</v>
      </c>
      <c r="E11808" s="26">
        <v>43922</v>
      </c>
      <c r="F11808">
        <v>2</v>
      </c>
      <c r="G11808">
        <v>3</v>
      </c>
      <c r="I11808">
        <v>8</v>
      </c>
      <c r="J11808">
        <v>10</v>
      </c>
      <c r="L11808">
        <v>15</v>
      </c>
      <c r="N11808">
        <v>4</v>
      </c>
      <c r="P11808">
        <v>0</v>
      </c>
      <c r="Q11808">
        <v>0</v>
      </c>
      <c r="S11808">
        <v>4</v>
      </c>
    </row>
    <row r="11809" spans="1:19" x14ac:dyDescent="0.25">
      <c r="A11809" s="20" t="s">
        <v>24811</v>
      </c>
      <c r="B11809" t="s">
        <v>24631</v>
      </c>
      <c r="C11809" t="s">
        <v>221</v>
      </c>
      <c r="D11809" s="20" t="s">
        <v>1000</v>
      </c>
      <c r="E11809" s="26">
        <v>43922</v>
      </c>
      <c r="F11809">
        <v>0</v>
      </c>
      <c r="G11809">
        <v>0</v>
      </c>
      <c r="I11809">
        <v>0</v>
      </c>
      <c r="J11809">
        <v>0</v>
      </c>
      <c r="L11809">
        <v>0</v>
      </c>
      <c r="N11809">
        <v>0</v>
      </c>
      <c r="P11809">
        <v>0</v>
      </c>
      <c r="Q11809">
        <v>0</v>
      </c>
      <c r="S11809">
        <v>0</v>
      </c>
    </row>
    <row r="11810" spans="1:19" x14ac:dyDescent="0.25">
      <c r="A11810" s="20" t="s">
        <v>24812</v>
      </c>
      <c r="B11810" t="s">
        <v>24632</v>
      </c>
      <c r="C11810" t="s">
        <v>222</v>
      </c>
      <c r="D11810" s="20" t="s">
        <v>1000</v>
      </c>
      <c r="E11810" s="26">
        <v>43922</v>
      </c>
      <c r="F11810">
        <v>0</v>
      </c>
      <c r="G11810">
        <v>0</v>
      </c>
      <c r="I11810">
        <v>0</v>
      </c>
      <c r="J11810">
        <v>0</v>
      </c>
      <c r="L11810">
        <v>0</v>
      </c>
      <c r="N11810">
        <v>0</v>
      </c>
      <c r="P11810">
        <v>0</v>
      </c>
      <c r="Q11810">
        <v>0</v>
      </c>
      <c r="S11810">
        <v>0</v>
      </c>
    </row>
    <row r="11811" spans="1:19" x14ac:dyDescent="0.25">
      <c r="A11811" s="20" t="s">
        <v>24813</v>
      </c>
      <c r="B11811" t="s">
        <v>24633</v>
      </c>
      <c r="C11811" t="s">
        <v>1052</v>
      </c>
      <c r="D11811" s="20" t="s">
        <v>1000</v>
      </c>
      <c r="E11811" s="26">
        <v>43922</v>
      </c>
      <c r="F11811">
        <v>3.5</v>
      </c>
      <c r="G11811">
        <v>3</v>
      </c>
      <c r="I11811">
        <v>6</v>
      </c>
      <c r="J11811">
        <v>21</v>
      </c>
      <c r="L11811">
        <v>18</v>
      </c>
      <c r="N11811">
        <v>6</v>
      </c>
      <c r="P11811">
        <v>0</v>
      </c>
      <c r="Q11811">
        <v>0</v>
      </c>
      <c r="S11811">
        <v>0</v>
      </c>
    </row>
    <row r="11812" spans="1:19" x14ac:dyDescent="0.25">
      <c r="A11812" s="20" t="s">
        <v>24814</v>
      </c>
      <c r="B11812" t="s">
        <v>24634</v>
      </c>
      <c r="C11812" t="s">
        <v>1053</v>
      </c>
      <c r="D11812" s="20" t="s">
        <v>1000</v>
      </c>
      <c r="E11812" s="26">
        <v>43922</v>
      </c>
      <c r="F11812">
        <v>3</v>
      </c>
      <c r="G11812">
        <v>1.5</v>
      </c>
      <c r="I11812">
        <v>14</v>
      </c>
      <c r="J11812">
        <v>17</v>
      </c>
      <c r="L11812">
        <v>8</v>
      </c>
      <c r="N11812">
        <v>10</v>
      </c>
      <c r="P11812">
        <v>0</v>
      </c>
      <c r="Q11812">
        <v>0</v>
      </c>
      <c r="S11812">
        <v>4</v>
      </c>
    </row>
    <row r="11813" spans="1:19" x14ac:dyDescent="0.25">
      <c r="A11813" s="20" t="s">
        <v>24815</v>
      </c>
      <c r="B11813" t="s">
        <v>24635</v>
      </c>
      <c r="C11813" t="s">
        <v>1052</v>
      </c>
      <c r="D11813" s="20" t="s">
        <v>1001</v>
      </c>
      <c r="E11813" s="26">
        <v>43922</v>
      </c>
      <c r="F11813">
        <v>1.5</v>
      </c>
      <c r="G11813">
        <v>1.5</v>
      </c>
      <c r="I11813">
        <v>6</v>
      </c>
      <c r="J11813">
        <v>7</v>
      </c>
      <c r="L11813">
        <v>8</v>
      </c>
      <c r="N11813">
        <v>4</v>
      </c>
      <c r="P11813">
        <v>1</v>
      </c>
      <c r="Q11813">
        <v>3</v>
      </c>
      <c r="S11813">
        <v>2</v>
      </c>
    </row>
    <row r="11814" spans="1:19" x14ac:dyDescent="0.25">
      <c r="A11814" s="20" t="s">
        <v>24816</v>
      </c>
      <c r="B11814" t="s">
        <v>24636</v>
      </c>
      <c r="C11814" t="s">
        <v>1053</v>
      </c>
      <c r="D11814" s="20" t="s">
        <v>1001</v>
      </c>
      <c r="E11814" s="26">
        <v>43922</v>
      </c>
      <c r="F11814">
        <v>0</v>
      </c>
      <c r="G11814">
        <v>0</v>
      </c>
      <c r="I11814">
        <v>0</v>
      </c>
      <c r="J11814">
        <v>0</v>
      </c>
      <c r="L11814">
        <v>0</v>
      </c>
      <c r="N11814">
        <v>0</v>
      </c>
      <c r="P11814">
        <v>0</v>
      </c>
      <c r="Q11814">
        <v>0</v>
      </c>
      <c r="S11814">
        <v>0</v>
      </c>
    </row>
    <row r="11815" spans="1:19" x14ac:dyDescent="0.25">
      <c r="A11815" s="20" t="s">
        <v>24817</v>
      </c>
      <c r="B11815" t="s">
        <v>24637</v>
      </c>
      <c r="C11815" t="s">
        <v>1054</v>
      </c>
      <c r="D11815" s="20" t="s">
        <v>1001</v>
      </c>
      <c r="E11815" s="26">
        <v>43922</v>
      </c>
      <c r="F11815">
        <v>1.5</v>
      </c>
      <c r="G11815">
        <v>2</v>
      </c>
      <c r="I11815">
        <v>4</v>
      </c>
      <c r="J11815">
        <v>9</v>
      </c>
      <c r="L11815">
        <v>11</v>
      </c>
      <c r="N11815">
        <v>4</v>
      </c>
      <c r="P11815">
        <v>0</v>
      </c>
      <c r="Q11815">
        <v>0</v>
      </c>
      <c r="S11815">
        <v>0</v>
      </c>
    </row>
    <row r="11816" spans="1:19" x14ac:dyDescent="0.25">
      <c r="A11816" s="20" t="s">
        <v>24818</v>
      </c>
      <c r="B11816" t="s">
        <v>24638</v>
      </c>
      <c r="C11816" t="s">
        <v>24273</v>
      </c>
      <c r="D11816" s="20" t="s">
        <v>1001</v>
      </c>
      <c r="E11816" s="26">
        <v>43922</v>
      </c>
      <c r="F11816">
        <v>1.5</v>
      </c>
      <c r="G11816">
        <v>1.5</v>
      </c>
      <c r="I11816">
        <v>4</v>
      </c>
      <c r="J11816">
        <v>8</v>
      </c>
      <c r="L11816">
        <v>8</v>
      </c>
      <c r="N11816">
        <v>4</v>
      </c>
      <c r="P11816">
        <v>0</v>
      </c>
      <c r="Q11816">
        <v>0</v>
      </c>
      <c r="S11816">
        <v>0</v>
      </c>
    </row>
    <row r="11817" spans="1:19" x14ac:dyDescent="0.25">
      <c r="A11817" s="20" t="s">
        <v>24819</v>
      </c>
      <c r="B11817" t="s">
        <v>24639</v>
      </c>
      <c r="C11817" t="s">
        <v>200</v>
      </c>
      <c r="D11817" s="20" t="s">
        <v>1000</v>
      </c>
      <c r="E11817" s="26">
        <v>43922</v>
      </c>
      <c r="F11817">
        <v>1</v>
      </c>
      <c r="G11817">
        <v>3.5</v>
      </c>
      <c r="I11817">
        <v>2</v>
      </c>
      <c r="J11817">
        <v>5</v>
      </c>
      <c r="L11817">
        <v>20</v>
      </c>
      <c r="N11817">
        <v>2</v>
      </c>
      <c r="P11817">
        <v>0</v>
      </c>
      <c r="Q11817">
        <v>1</v>
      </c>
      <c r="S11817">
        <v>0</v>
      </c>
    </row>
    <row r="11818" spans="1:19" x14ac:dyDescent="0.25">
      <c r="A11818" s="20" t="s">
        <v>24820</v>
      </c>
      <c r="B11818" t="s">
        <v>24640</v>
      </c>
      <c r="C11818" t="s">
        <v>204</v>
      </c>
      <c r="D11818" s="20" t="s">
        <v>1000</v>
      </c>
      <c r="E11818" s="26">
        <v>43922</v>
      </c>
      <c r="F11818">
        <v>0</v>
      </c>
      <c r="G11818">
        <v>0</v>
      </c>
      <c r="I11818">
        <v>0</v>
      </c>
      <c r="J11818">
        <v>0</v>
      </c>
      <c r="L11818">
        <v>0</v>
      </c>
      <c r="N11818">
        <v>0</v>
      </c>
      <c r="P11818">
        <v>0</v>
      </c>
      <c r="Q11818">
        <v>0</v>
      </c>
      <c r="S11818">
        <v>0</v>
      </c>
    </row>
    <row r="11819" spans="1:19" x14ac:dyDescent="0.25">
      <c r="A11819" s="20" t="s">
        <v>24821</v>
      </c>
      <c r="B11819" t="s">
        <v>24641</v>
      </c>
      <c r="C11819" t="s">
        <v>385</v>
      </c>
      <c r="D11819" s="20" t="s">
        <v>1000</v>
      </c>
      <c r="E11819" s="26">
        <v>43922</v>
      </c>
      <c r="F11819">
        <v>0</v>
      </c>
      <c r="G11819">
        <v>0</v>
      </c>
      <c r="I11819">
        <v>0</v>
      </c>
      <c r="J11819">
        <v>0</v>
      </c>
      <c r="L11819">
        <v>0</v>
      </c>
      <c r="N11819">
        <v>0</v>
      </c>
      <c r="P11819">
        <v>0</v>
      </c>
      <c r="Q11819">
        <v>0</v>
      </c>
      <c r="S11819">
        <v>0</v>
      </c>
    </row>
    <row r="11820" spans="1:19" x14ac:dyDescent="0.25">
      <c r="A11820" s="20" t="s">
        <v>24822</v>
      </c>
      <c r="B11820" t="s">
        <v>24642</v>
      </c>
      <c r="C11820" t="s">
        <v>208</v>
      </c>
      <c r="D11820" s="20" t="s">
        <v>1000</v>
      </c>
      <c r="E11820" s="26">
        <v>43922</v>
      </c>
      <c r="F11820">
        <v>3</v>
      </c>
      <c r="G11820">
        <v>1.5</v>
      </c>
      <c r="I11820">
        <v>10</v>
      </c>
      <c r="J11820">
        <v>17</v>
      </c>
      <c r="L11820">
        <v>9</v>
      </c>
      <c r="N11820">
        <v>6</v>
      </c>
      <c r="P11820">
        <v>0</v>
      </c>
      <c r="Q11820">
        <v>0</v>
      </c>
      <c r="S11820">
        <v>4</v>
      </c>
    </row>
    <row r="11821" spans="1:19" x14ac:dyDescent="0.25">
      <c r="A11821" s="20" t="s">
        <v>24823</v>
      </c>
      <c r="B11821" t="s">
        <v>24643</v>
      </c>
      <c r="C11821" t="s">
        <v>900</v>
      </c>
      <c r="D11821" s="20" t="s">
        <v>1000</v>
      </c>
      <c r="E11821" s="26">
        <v>43922</v>
      </c>
      <c r="F11821">
        <v>4</v>
      </c>
      <c r="G11821">
        <v>4</v>
      </c>
      <c r="I11821">
        <v>6</v>
      </c>
      <c r="J11821">
        <v>23</v>
      </c>
      <c r="L11821">
        <v>23</v>
      </c>
      <c r="N11821">
        <v>6</v>
      </c>
      <c r="P11821">
        <v>2</v>
      </c>
      <c r="Q11821">
        <v>2</v>
      </c>
      <c r="S11821">
        <v>0</v>
      </c>
    </row>
    <row r="11822" spans="1:19" x14ac:dyDescent="0.25">
      <c r="A11822" s="20" t="s">
        <v>24824</v>
      </c>
      <c r="B11822" t="s">
        <v>24644</v>
      </c>
      <c r="C11822" t="s">
        <v>905</v>
      </c>
      <c r="D11822" s="20" t="s">
        <v>1000</v>
      </c>
      <c r="E11822" s="26">
        <v>43922</v>
      </c>
      <c r="F11822">
        <v>1.5</v>
      </c>
      <c r="G11822">
        <v>2</v>
      </c>
      <c r="I11822">
        <v>0</v>
      </c>
      <c r="J11822">
        <v>8</v>
      </c>
      <c r="L11822">
        <v>11</v>
      </c>
      <c r="N11822">
        <v>0</v>
      </c>
      <c r="P11822">
        <v>0</v>
      </c>
      <c r="Q11822">
        <v>0</v>
      </c>
      <c r="S11822">
        <v>0</v>
      </c>
    </row>
    <row r="11823" spans="1:19" x14ac:dyDescent="0.25">
      <c r="A11823" s="20" t="s">
        <v>24825</v>
      </c>
      <c r="B11823" t="s">
        <v>24645</v>
      </c>
      <c r="C11823" t="s">
        <v>316</v>
      </c>
      <c r="D11823" s="20" t="s">
        <v>1000</v>
      </c>
      <c r="E11823" s="26">
        <v>43922</v>
      </c>
      <c r="F11823">
        <v>7.5</v>
      </c>
      <c r="G11823">
        <v>6.5</v>
      </c>
      <c r="I11823">
        <v>13</v>
      </c>
      <c r="J11823">
        <v>44</v>
      </c>
      <c r="L11823">
        <v>37</v>
      </c>
      <c r="N11823">
        <v>13</v>
      </c>
      <c r="P11823">
        <v>0</v>
      </c>
      <c r="Q11823">
        <v>0</v>
      </c>
      <c r="S11823">
        <v>0</v>
      </c>
    </row>
    <row r="11824" spans="1:19" x14ac:dyDescent="0.25">
      <c r="A11824" s="20" t="s">
        <v>24826</v>
      </c>
      <c r="B11824" t="s">
        <v>24646</v>
      </c>
      <c r="C11824" t="s">
        <v>218</v>
      </c>
      <c r="D11824" s="20" t="s">
        <v>1000</v>
      </c>
      <c r="E11824" s="26">
        <v>43922</v>
      </c>
      <c r="F11824">
        <v>0</v>
      </c>
      <c r="G11824">
        <v>0</v>
      </c>
      <c r="I11824">
        <v>0</v>
      </c>
      <c r="J11824">
        <v>0</v>
      </c>
      <c r="L11824">
        <v>0</v>
      </c>
      <c r="N11824">
        <v>0</v>
      </c>
      <c r="P11824">
        <v>0</v>
      </c>
      <c r="Q11824">
        <v>0</v>
      </c>
      <c r="S11824">
        <v>0</v>
      </c>
    </row>
    <row r="11825" spans="1:19" x14ac:dyDescent="0.25">
      <c r="A11825" s="20" t="s">
        <v>24827</v>
      </c>
      <c r="B11825" t="s">
        <v>24647</v>
      </c>
      <c r="C11825" t="s">
        <v>202</v>
      </c>
      <c r="D11825" s="20" t="s">
        <v>1000</v>
      </c>
      <c r="E11825" s="26">
        <v>43922</v>
      </c>
      <c r="F11825">
        <v>12</v>
      </c>
      <c r="G11825">
        <v>15.5</v>
      </c>
      <c r="I11825">
        <v>78</v>
      </c>
      <c r="J11825">
        <v>132</v>
      </c>
      <c r="L11825">
        <v>172</v>
      </c>
      <c r="N11825">
        <v>76</v>
      </c>
      <c r="P11825">
        <v>3</v>
      </c>
      <c r="Q11825">
        <v>4</v>
      </c>
      <c r="S11825">
        <v>2</v>
      </c>
    </row>
    <row r="11826" spans="1:19" x14ac:dyDescent="0.25">
      <c r="A11826" s="20" t="s">
        <v>24828</v>
      </c>
      <c r="B11826" t="s">
        <v>24648</v>
      </c>
      <c r="C11826" t="s">
        <v>347</v>
      </c>
      <c r="D11826" s="20" t="s">
        <v>1000</v>
      </c>
      <c r="E11826" s="26">
        <v>43922</v>
      </c>
      <c r="F11826">
        <v>0</v>
      </c>
      <c r="G11826">
        <v>0</v>
      </c>
      <c r="I11826">
        <v>0</v>
      </c>
      <c r="J11826">
        <v>0</v>
      </c>
      <c r="L11826">
        <v>0</v>
      </c>
      <c r="N11826">
        <v>0</v>
      </c>
      <c r="P11826">
        <v>0</v>
      </c>
      <c r="Q11826">
        <v>0</v>
      </c>
      <c r="S11826">
        <v>0</v>
      </c>
    </row>
    <row r="11827" spans="1:19" x14ac:dyDescent="0.25">
      <c r="A11827" s="20" t="s">
        <v>24829</v>
      </c>
      <c r="B11827" t="s">
        <v>24649</v>
      </c>
      <c r="C11827" t="s">
        <v>224</v>
      </c>
      <c r="D11827" s="20" t="s">
        <v>1000</v>
      </c>
      <c r="E11827" s="26">
        <v>43922</v>
      </c>
      <c r="F11827">
        <v>0</v>
      </c>
      <c r="G11827">
        <v>0</v>
      </c>
      <c r="I11827">
        <v>0</v>
      </c>
      <c r="J11827">
        <v>0</v>
      </c>
      <c r="L11827">
        <v>0</v>
      </c>
      <c r="N11827">
        <v>0</v>
      </c>
      <c r="P11827">
        <v>0</v>
      </c>
      <c r="Q11827">
        <v>0</v>
      </c>
      <c r="S11827">
        <v>0</v>
      </c>
    </row>
    <row r="11828" spans="1:19" x14ac:dyDescent="0.25">
      <c r="A11828" s="20" t="s">
        <v>24830</v>
      </c>
      <c r="B11828" t="s">
        <v>24650</v>
      </c>
      <c r="C11828" t="s">
        <v>345</v>
      </c>
      <c r="D11828" s="20" t="s">
        <v>1000</v>
      </c>
      <c r="E11828" s="26">
        <v>43922</v>
      </c>
      <c r="F11828">
        <v>0</v>
      </c>
      <c r="G11828">
        <v>0</v>
      </c>
      <c r="I11828">
        <v>0</v>
      </c>
      <c r="J11828">
        <v>0</v>
      </c>
      <c r="L11828">
        <v>0</v>
      </c>
      <c r="N11828">
        <v>0</v>
      </c>
      <c r="P11828">
        <v>0</v>
      </c>
      <c r="Q11828">
        <v>0</v>
      </c>
      <c r="S11828">
        <v>0</v>
      </c>
    </row>
    <row r="11829" spans="1:19" x14ac:dyDescent="0.25">
      <c r="A11829" s="20" t="s">
        <v>24831</v>
      </c>
      <c r="B11829" t="s">
        <v>24651</v>
      </c>
      <c r="C11829" t="s">
        <v>226</v>
      </c>
      <c r="D11829" s="20" t="s">
        <v>1000</v>
      </c>
      <c r="E11829" s="26">
        <v>43922</v>
      </c>
      <c r="F11829">
        <v>2</v>
      </c>
      <c r="G11829">
        <v>4</v>
      </c>
      <c r="I11829">
        <v>12</v>
      </c>
      <c r="J11829">
        <v>22</v>
      </c>
      <c r="L11829">
        <v>44</v>
      </c>
      <c r="N11829">
        <v>10</v>
      </c>
      <c r="P11829">
        <v>0</v>
      </c>
      <c r="Q11829">
        <v>0</v>
      </c>
      <c r="S11829">
        <v>2</v>
      </c>
    </row>
    <row r="11830" spans="1:19" x14ac:dyDescent="0.25">
      <c r="A11830" s="20" t="s">
        <v>24832</v>
      </c>
      <c r="B11830" t="s">
        <v>24652</v>
      </c>
      <c r="C11830" t="s">
        <v>231</v>
      </c>
      <c r="D11830" s="20" t="s">
        <v>1000</v>
      </c>
      <c r="E11830" s="26">
        <v>43922</v>
      </c>
      <c r="F11830">
        <v>9.5</v>
      </c>
      <c r="G11830">
        <v>11.5</v>
      </c>
      <c r="I11830">
        <v>160</v>
      </c>
      <c r="J11830">
        <v>106</v>
      </c>
      <c r="L11830">
        <v>128</v>
      </c>
      <c r="N11830">
        <v>151</v>
      </c>
      <c r="P11830">
        <v>0</v>
      </c>
      <c r="Q11830">
        <v>15</v>
      </c>
      <c r="S11830">
        <v>9</v>
      </c>
    </row>
    <row r="11831" spans="1:19" x14ac:dyDescent="0.25">
      <c r="A11831" s="20" t="s">
        <v>24833</v>
      </c>
      <c r="B11831" t="s">
        <v>24653</v>
      </c>
      <c r="C11831" t="s">
        <v>216</v>
      </c>
      <c r="D11831" s="20" t="s">
        <v>1000</v>
      </c>
      <c r="E11831" s="26">
        <v>43922</v>
      </c>
      <c r="F11831">
        <v>9</v>
      </c>
      <c r="G11831">
        <v>9.5</v>
      </c>
      <c r="I11831">
        <v>74</v>
      </c>
      <c r="J11831">
        <v>90</v>
      </c>
      <c r="L11831">
        <v>95</v>
      </c>
      <c r="N11831">
        <v>65</v>
      </c>
      <c r="P11831">
        <v>4</v>
      </c>
      <c r="Q11831">
        <v>5</v>
      </c>
      <c r="S11831">
        <v>9</v>
      </c>
    </row>
    <row r="11832" spans="1:19" x14ac:dyDescent="0.25">
      <c r="A11832" s="20" t="s">
        <v>24834</v>
      </c>
      <c r="B11832" t="s">
        <v>24654</v>
      </c>
      <c r="C11832" t="s">
        <v>233</v>
      </c>
      <c r="D11832" s="20" t="s">
        <v>1000</v>
      </c>
      <c r="E11832" s="26">
        <v>43922</v>
      </c>
      <c r="F11832">
        <v>0</v>
      </c>
      <c r="G11832">
        <v>0</v>
      </c>
      <c r="I11832">
        <v>0</v>
      </c>
      <c r="J11832">
        <v>0</v>
      </c>
      <c r="L11832">
        <v>0</v>
      </c>
      <c r="N11832">
        <v>0</v>
      </c>
      <c r="P11832">
        <v>0</v>
      </c>
      <c r="Q11832">
        <v>0</v>
      </c>
      <c r="S11832">
        <v>0</v>
      </c>
    </row>
    <row r="11833" spans="1:19" x14ac:dyDescent="0.25">
      <c r="A11833" s="20" t="s">
        <v>24835</v>
      </c>
      <c r="B11833" t="s">
        <v>24655</v>
      </c>
      <c r="C11833" t="s">
        <v>219</v>
      </c>
      <c r="D11833" s="20" t="s">
        <v>1000</v>
      </c>
      <c r="E11833" s="26">
        <v>43922</v>
      </c>
      <c r="F11833">
        <v>0</v>
      </c>
      <c r="G11833">
        <v>0</v>
      </c>
      <c r="I11833">
        <v>0</v>
      </c>
      <c r="J11833">
        <v>0</v>
      </c>
      <c r="L11833">
        <v>0</v>
      </c>
      <c r="N11833">
        <v>0</v>
      </c>
      <c r="P11833">
        <v>0</v>
      </c>
      <c r="Q11833">
        <v>0</v>
      </c>
      <c r="S11833">
        <v>0</v>
      </c>
    </row>
    <row r="11834" spans="1:19" x14ac:dyDescent="0.25">
      <c r="A11834" s="20" t="s">
        <v>24836</v>
      </c>
      <c r="B11834" t="s">
        <v>24656</v>
      </c>
      <c r="C11834" t="s">
        <v>340</v>
      </c>
      <c r="D11834" s="20" t="s">
        <v>1000</v>
      </c>
      <c r="E11834" s="26">
        <v>43922</v>
      </c>
      <c r="F11834">
        <v>3</v>
      </c>
      <c r="G11834">
        <v>3</v>
      </c>
      <c r="I11834">
        <v>33</v>
      </c>
      <c r="J11834">
        <v>36</v>
      </c>
      <c r="L11834">
        <v>36</v>
      </c>
      <c r="N11834">
        <v>31</v>
      </c>
      <c r="P11834">
        <v>0</v>
      </c>
      <c r="Q11834">
        <v>0</v>
      </c>
      <c r="S11834">
        <v>2</v>
      </c>
    </row>
    <row r="11835" spans="1:19" x14ac:dyDescent="0.25">
      <c r="A11835" s="20" t="s">
        <v>24837</v>
      </c>
      <c r="B11835" t="s">
        <v>24657</v>
      </c>
      <c r="C11835" t="s">
        <v>350</v>
      </c>
      <c r="D11835" s="20" t="s">
        <v>1000</v>
      </c>
      <c r="E11835" s="26">
        <v>43922</v>
      </c>
      <c r="F11835">
        <v>0</v>
      </c>
      <c r="G11835">
        <v>0</v>
      </c>
      <c r="I11835">
        <v>0</v>
      </c>
      <c r="J11835">
        <v>0</v>
      </c>
      <c r="L11835">
        <v>0</v>
      </c>
      <c r="N11835">
        <v>0</v>
      </c>
      <c r="P11835">
        <v>0</v>
      </c>
      <c r="Q11835">
        <v>0</v>
      </c>
      <c r="S11835">
        <v>0</v>
      </c>
    </row>
    <row r="11836" spans="1:19" x14ac:dyDescent="0.25">
      <c r="A11836" s="20" t="s">
        <v>24838</v>
      </c>
      <c r="B11836" t="s">
        <v>24658</v>
      </c>
      <c r="C11836" t="s">
        <v>351</v>
      </c>
      <c r="D11836" s="20" t="s">
        <v>1000</v>
      </c>
      <c r="E11836" s="26">
        <v>43922</v>
      </c>
      <c r="F11836">
        <v>0</v>
      </c>
      <c r="G11836">
        <v>0</v>
      </c>
      <c r="I11836">
        <v>0</v>
      </c>
      <c r="J11836">
        <v>0</v>
      </c>
      <c r="L11836">
        <v>0</v>
      </c>
      <c r="N11836">
        <v>0</v>
      </c>
      <c r="P11836">
        <v>0</v>
      </c>
      <c r="Q11836">
        <v>0</v>
      </c>
      <c r="S11836">
        <v>0</v>
      </c>
    </row>
    <row r="11837" spans="1:19" x14ac:dyDescent="0.25">
      <c r="A11837" s="20" t="s">
        <v>24839</v>
      </c>
      <c r="B11837" t="s">
        <v>24659</v>
      </c>
      <c r="C11837" t="s">
        <v>352</v>
      </c>
      <c r="D11837" s="20" t="s">
        <v>1000</v>
      </c>
      <c r="E11837" s="26">
        <v>43922</v>
      </c>
      <c r="F11837">
        <v>0</v>
      </c>
      <c r="G11837">
        <v>0</v>
      </c>
      <c r="I11837">
        <v>0</v>
      </c>
      <c r="J11837">
        <v>0</v>
      </c>
      <c r="L11837">
        <v>0</v>
      </c>
      <c r="N11837">
        <v>0</v>
      </c>
      <c r="P11837">
        <v>0</v>
      </c>
      <c r="Q11837">
        <v>0</v>
      </c>
      <c r="S11837">
        <v>0</v>
      </c>
    </row>
    <row r="11838" spans="1:19" x14ac:dyDescent="0.25">
      <c r="A11838" s="20" t="s">
        <v>24840</v>
      </c>
      <c r="B11838" t="s">
        <v>24660</v>
      </c>
      <c r="C11838" t="s">
        <v>353</v>
      </c>
      <c r="D11838" s="20" t="s">
        <v>1000</v>
      </c>
      <c r="E11838" s="26">
        <v>43922</v>
      </c>
      <c r="F11838">
        <v>0</v>
      </c>
      <c r="G11838">
        <v>0</v>
      </c>
      <c r="I11838">
        <v>0</v>
      </c>
      <c r="J11838">
        <v>0</v>
      </c>
      <c r="L11838">
        <v>0</v>
      </c>
      <c r="N11838">
        <v>0</v>
      </c>
      <c r="P11838">
        <v>0</v>
      </c>
      <c r="Q11838">
        <v>0</v>
      </c>
      <c r="S11838">
        <v>0</v>
      </c>
    </row>
    <row r="11839" spans="1:19" x14ac:dyDescent="0.25">
      <c r="A11839" s="20" t="s">
        <v>24841</v>
      </c>
      <c r="B11839" t="s">
        <v>24661</v>
      </c>
      <c r="C11839" t="s">
        <v>386</v>
      </c>
      <c r="D11839" s="20" t="s">
        <v>1000</v>
      </c>
      <c r="E11839" s="26">
        <v>43922</v>
      </c>
      <c r="F11839">
        <v>0</v>
      </c>
      <c r="G11839">
        <v>0</v>
      </c>
      <c r="I11839">
        <v>0</v>
      </c>
      <c r="J11839">
        <v>0</v>
      </c>
      <c r="L11839">
        <v>0</v>
      </c>
      <c r="N11839">
        <v>0</v>
      </c>
      <c r="P11839">
        <v>0</v>
      </c>
      <c r="Q11839">
        <v>0</v>
      </c>
      <c r="S11839">
        <v>0</v>
      </c>
    </row>
    <row r="11840" spans="1:19" x14ac:dyDescent="0.25">
      <c r="A11840" s="20" t="s">
        <v>24842</v>
      </c>
      <c r="B11840" t="s">
        <v>24662</v>
      </c>
      <c r="C11840" t="s">
        <v>354</v>
      </c>
      <c r="D11840" s="20" t="s">
        <v>1000</v>
      </c>
      <c r="E11840" s="26">
        <v>43922</v>
      </c>
      <c r="F11840">
        <v>2</v>
      </c>
      <c r="G11840">
        <v>1.5</v>
      </c>
      <c r="I11840">
        <v>9</v>
      </c>
      <c r="J11840">
        <v>12</v>
      </c>
      <c r="L11840">
        <v>9</v>
      </c>
      <c r="N11840">
        <v>8</v>
      </c>
      <c r="P11840">
        <v>0</v>
      </c>
      <c r="Q11840">
        <v>0</v>
      </c>
      <c r="S11840">
        <v>1</v>
      </c>
    </row>
    <row r="11841" spans="1:19" x14ac:dyDescent="0.25">
      <c r="A11841" s="20" t="s">
        <v>24843</v>
      </c>
      <c r="B11841" t="s">
        <v>24663</v>
      </c>
      <c r="C11841" t="s">
        <v>355</v>
      </c>
      <c r="D11841" s="20" t="s">
        <v>1000</v>
      </c>
      <c r="E11841" s="26">
        <v>43922</v>
      </c>
      <c r="F11841">
        <v>1</v>
      </c>
      <c r="G11841">
        <v>1</v>
      </c>
      <c r="I11841">
        <v>5</v>
      </c>
      <c r="J11841">
        <v>6</v>
      </c>
      <c r="L11841">
        <v>6</v>
      </c>
      <c r="N11841">
        <v>5</v>
      </c>
      <c r="P11841">
        <v>0</v>
      </c>
      <c r="Q11841">
        <v>0</v>
      </c>
      <c r="S11841">
        <v>0</v>
      </c>
    </row>
    <row r="11842" spans="1:19" x14ac:dyDescent="0.25">
      <c r="A11842" s="20" t="s">
        <v>24844</v>
      </c>
      <c r="B11842" t="s">
        <v>24664</v>
      </c>
      <c r="C11842" t="s">
        <v>228</v>
      </c>
      <c r="D11842" s="20" t="s">
        <v>1002</v>
      </c>
      <c r="E11842" s="26">
        <v>43922</v>
      </c>
      <c r="F11842">
        <v>0</v>
      </c>
      <c r="G11842">
        <v>0</v>
      </c>
      <c r="I11842">
        <v>0</v>
      </c>
      <c r="J11842">
        <v>0</v>
      </c>
      <c r="L11842">
        <v>0</v>
      </c>
      <c r="N11842">
        <v>0</v>
      </c>
      <c r="P11842">
        <v>0</v>
      </c>
      <c r="Q11842">
        <v>0</v>
      </c>
      <c r="S11842">
        <v>0</v>
      </c>
    </row>
    <row r="11843" spans="1:19" x14ac:dyDescent="0.25">
      <c r="A11843" s="20" t="s">
        <v>24845</v>
      </c>
      <c r="B11843" t="s">
        <v>24665</v>
      </c>
      <c r="C11843" t="s">
        <v>211</v>
      </c>
      <c r="D11843" s="20" t="s">
        <v>1002</v>
      </c>
      <c r="E11843" s="26">
        <v>43922</v>
      </c>
      <c r="F11843">
        <v>0</v>
      </c>
      <c r="G11843">
        <v>0</v>
      </c>
      <c r="I11843">
        <v>0</v>
      </c>
      <c r="J11843">
        <v>0</v>
      </c>
      <c r="L11843">
        <v>0</v>
      </c>
      <c r="N11843">
        <v>0</v>
      </c>
      <c r="P11843">
        <v>0</v>
      </c>
      <c r="Q11843">
        <v>0</v>
      </c>
      <c r="S11843">
        <v>0</v>
      </c>
    </row>
    <row r="11844" spans="1:19" x14ac:dyDescent="0.25">
      <c r="A11844" s="20" t="s">
        <v>24846</v>
      </c>
      <c r="B11844" t="s">
        <v>24666</v>
      </c>
      <c r="C11844" t="s">
        <v>213</v>
      </c>
      <c r="D11844" s="20" t="s">
        <v>1002</v>
      </c>
      <c r="E11844" s="26">
        <v>43922</v>
      </c>
      <c r="F11844">
        <v>0</v>
      </c>
      <c r="G11844">
        <v>0</v>
      </c>
      <c r="I11844">
        <v>0</v>
      </c>
      <c r="J11844">
        <v>0</v>
      </c>
      <c r="L11844">
        <v>0</v>
      </c>
      <c r="N11844">
        <v>0</v>
      </c>
      <c r="P11844">
        <v>0</v>
      </c>
      <c r="Q11844">
        <v>0</v>
      </c>
      <c r="S11844">
        <v>0</v>
      </c>
    </row>
    <row r="11845" spans="1:19" x14ac:dyDescent="0.25">
      <c r="A11845" s="20" t="s">
        <v>24847</v>
      </c>
      <c r="B11845" t="s">
        <v>24667</v>
      </c>
      <c r="C11845" t="s">
        <v>229</v>
      </c>
      <c r="D11845" s="20" t="s">
        <v>1002</v>
      </c>
      <c r="E11845" s="26">
        <v>43922</v>
      </c>
      <c r="F11845">
        <v>0</v>
      </c>
      <c r="G11845">
        <v>0</v>
      </c>
      <c r="I11845">
        <v>0</v>
      </c>
      <c r="J11845">
        <v>0</v>
      </c>
      <c r="L11845">
        <v>0</v>
      </c>
      <c r="N11845">
        <v>0</v>
      </c>
      <c r="P11845">
        <v>0</v>
      </c>
      <c r="Q11845">
        <v>0</v>
      </c>
      <c r="S11845">
        <v>0</v>
      </c>
    </row>
    <row r="11846" spans="1:19" x14ac:dyDescent="0.25">
      <c r="A11846" s="20" t="s">
        <v>24848</v>
      </c>
      <c r="B11846" t="s">
        <v>24668</v>
      </c>
      <c r="C11846" t="s">
        <v>1051</v>
      </c>
      <c r="D11846" s="20" t="s">
        <v>1002</v>
      </c>
      <c r="E11846" s="26">
        <v>43922</v>
      </c>
      <c r="F11846">
        <v>0</v>
      </c>
      <c r="G11846">
        <v>0</v>
      </c>
      <c r="I11846">
        <v>0</v>
      </c>
      <c r="J11846">
        <v>0</v>
      </c>
      <c r="L11846">
        <v>0</v>
      </c>
      <c r="N11846">
        <v>0</v>
      </c>
      <c r="P11846">
        <v>0</v>
      </c>
      <c r="Q11846">
        <v>0</v>
      </c>
      <c r="S11846">
        <v>0</v>
      </c>
    </row>
    <row r="11847" spans="1:19" x14ac:dyDescent="0.25">
      <c r="A11847" s="20" t="s">
        <v>24849</v>
      </c>
      <c r="B11847" t="s">
        <v>24669</v>
      </c>
      <c r="C11847" t="s">
        <v>1049</v>
      </c>
      <c r="D11847" s="20" t="s">
        <v>1002</v>
      </c>
      <c r="E11847" s="26">
        <v>43922</v>
      </c>
      <c r="F11847">
        <v>0</v>
      </c>
      <c r="G11847">
        <v>0</v>
      </c>
      <c r="I11847">
        <v>0</v>
      </c>
      <c r="J11847">
        <v>0</v>
      </c>
      <c r="L11847">
        <v>0</v>
      </c>
      <c r="N11847">
        <v>0</v>
      </c>
      <c r="P11847">
        <v>0</v>
      </c>
      <c r="Q11847">
        <v>0</v>
      </c>
      <c r="S11847">
        <v>0</v>
      </c>
    </row>
    <row r="11848" spans="1:19" x14ac:dyDescent="0.25">
      <c r="A11848" s="20" t="s">
        <v>24850</v>
      </c>
      <c r="B11848" t="s">
        <v>24670</v>
      </c>
      <c r="C11848" t="s">
        <v>959</v>
      </c>
      <c r="D11848" s="20" t="s">
        <v>1002</v>
      </c>
      <c r="E11848" s="26">
        <v>43922</v>
      </c>
      <c r="F11848">
        <v>0</v>
      </c>
      <c r="G11848">
        <v>0</v>
      </c>
      <c r="I11848">
        <v>0</v>
      </c>
      <c r="J11848">
        <v>0</v>
      </c>
      <c r="L11848">
        <v>0</v>
      </c>
      <c r="N11848">
        <v>0</v>
      </c>
      <c r="P11848">
        <v>0</v>
      </c>
      <c r="Q11848">
        <v>0</v>
      </c>
      <c r="S11848">
        <v>0</v>
      </c>
    </row>
    <row r="11849" spans="1:19" x14ac:dyDescent="0.25">
      <c r="A11849" s="20" t="s">
        <v>24851</v>
      </c>
      <c r="B11849" t="s">
        <v>24671</v>
      </c>
      <c r="C11849" t="s">
        <v>205</v>
      </c>
      <c r="D11849" s="20" t="s">
        <v>1002</v>
      </c>
      <c r="E11849" s="26">
        <v>43922</v>
      </c>
      <c r="F11849">
        <v>0</v>
      </c>
      <c r="G11849">
        <v>0</v>
      </c>
      <c r="I11849">
        <v>0</v>
      </c>
      <c r="J11849">
        <v>0</v>
      </c>
      <c r="L11849">
        <v>0</v>
      </c>
      <c r="N11849">
        <v>0</v>
      </c>
      <c r="P11849">
        <v>0</v>
      </c>
      <c r="Q11849">
        <v>0</v>
      </c>
      <c r="S11849">
        <v>0</v>
      </c>
    </row>
    <row r="11850" spans="1:19" x14ac:dyDescent="0.25">
      <c r="A11850" s="20" t="s">
        <v>24852</v>
      </c>
      <c r="B11850" t="s">
        <v>24672</v>
      </c>
      <c r="C11850" t="s">
        <v>384</v>
      </c>
      <c r="D11850" s="20" t="s">
        <v>1002</v>
      </c>
      <c r="E11850" s="26">
        <v>43922</v>
      </c>
      <c r="F11850">
        <v>0</v>
      </c>
      <c r="G11850">
        <v>0</v>
      </c>
      <c r="I11850">
        <v>0</v>
      </c>
      <c r="J11850">
        <v>0</v>
      </c>
      <c r="L11850">
        <v>0</v>
      </c>
      <c r="N11850">
        <v>0</v>
      </c>
      <c r="P11850">
        <v>0</v>
      </c>
      <c r="Q11850">
        <v>0</v>
      </c>
      <c r="S11850">
        <v>0</v>
      </c>
    </row>
    <row r="11851" spans="1:19" x14ac:dyDescent="0.25">
      <c r="A11851" s="20" t="s">
        <v>24853</v>
      </c>
      <c r="B11851" t="s">
        <v>24673</v>
      </c>
      <c r="C11851" t="s">
        <v>210</v>
      </c>
      <c r="D11851" s="20" t="s">
        <v>1002</v>
      </c>
      <c r="E11851" s="26">
        <v>43922</v>
      </c>
      <c r="F11851">
        <v>0</v>
      </c>
      <c r="G11851">
        <v>0</v>
      </c>
      <c r="I11851">
        <v>0</v>
      </c>
      <c r="J11851">
        <v>0</v>
      </c>
      <c r="L11851">
        <v>0</v>
      </c>
      <c r="N11851">
        <v>0</v>
      </c>
      <c r="P11851">
        <v>0</v>
      </c>
      <c r="Q11851">
        <v>0</v>
      </c>
      <c r="S11851">
        <v>0</v>
      </c>
    </row>
    <row r="11852" spans="1:19" x14ac:dyDescent="0.25">
      <c r="A11852" s="20" t="s">
        <v>24854</v>
      </c>
      <c r="B11852" t="s">
        <v>24674</v>
      </c>
      <c r="C11852" t="s">
        <v>215</v>
      </c>
      <c r="D11852" s="20" t="s">
        <v>1002</v>
      </c>
      <c r="E11852" s="26">
        <v>43922</v>
      </c>
      <c r="F11852">
        <v>5</v>
      </c>
      <c r="G11852">
        <v>6</v>
      </c>
      <c r="I11852">
        <v>29</v>
      </c>
      <c r="J11852">
        <v>30</v>
      </c>
      <c r="L11852">
        <v>36</v>
      </c>
      <c r="N11852">
        <v>23</v>
      </c>
      <c r="P11852">
        <v>5</v>
      </c>
      <c r="Q11852">
        <v>8</v>
      </c>
      <c r="S11852">
        <v>6</v>
      </c>
    </row>
    <row r="11853" spans="1:19" x14ac:dyDescent="0.25">
      <c r="A11853" s="20" t="s">
        <v>24855</v>
      </c>
      <c r="B11853" t="s">
        <v>24675</v>
      </c>
      <c r="C11853" t="s">
        <v>960</v>
      </c>
      <c r="D11853" s="20" t="s">
        <v>1002</v>
      </c>
      <c r="E11853" s="26">
        <v>43922</v>
      </c>
      <c r="F11853">
        <v>0</v>
      </c>
      <c r="G11853">
        <v>0</v>
      </c>
      <c r="I11853">
        <v>0</v>
      </c>
      <c r="J11853">
        <v>0</v>
      </c>
      <c r="L11853">
        <v>0</v>
      </c>
      <c r="N11853">
        <v>0</v>
      </c>
      <c r="P11853">
        <v>6</v>
      </c>
      <c r="Q11853">
        <v>6</v>
      </c>
      <c r="S11853">
        <v>0</v>
      </c>
    </row>
    <row r="11854" spans="1:19" x14ac:dyDescent="0.25">
      <c r="A11854" s="20" t="s">
        <v>24856</v>
      </c>
      <c r="B11854" t="s">
        <v>24676</v>
      </c>
      <c r="C11854" t="s">
        <v>961</v>
      </c>
      <c r="D11854" s="20" t="s">
        <v>1002</v>
      </c>
      <c r="E11854" s="26">
        <v>43922</v>
      </c>
      <c r="F11854">
        <v>2</v>
      </c>
      <c r="G11854">
        <v>3</v>
      </c>
      <c r="I11854">
        <v>8</v>
      </c>
      <c r="J11854">
        <v>10</v>
      </c>
      <c r="L11854">
        <v>15</v>
      </c>
      <c r="N11854">
        <v>4</v>
      </c>
      <c r="P11854">
        <v>0</v>
      </c>
      <c r="Q11854">
        <v>0</v>
      </c>
      <c r="S11854">
        <v>4</v>
      </c>
    </row>
    <row r="11855" spans="1:19" x14ac:dyDescent="0.25">
      <c r="A11855" s="20" t="s">
        <v>24857</v>
      </c>
      <c r="B11855" t="s">
        <v>24677</v>
      </c>
      <c r="C11855" t="s">
        <v>221</v>
      </c>
      <c r="D11855" s="20" t="s">
        <v>1002</v>
      </c>
      <c r="E11855" s="26">
        <v>43922</v>
      </c>
      <c r="F11855">
        <v>0</v>
      </c>
      <c r="G11855">
        <v>0</v>
      </c>
      <c r="I11855">
        <v>0</v>
      </c>
      <c r="J11855">
        <v>0</v>
      </c>
      <c r="L11855">
        <v>0</v>
      </c>
      <c r="N11855">
        <v>0</v>
      </c>
      <c r="P11855">
        <v>0</v>
      </c>
      <c r="Q11855">
        <v>0</v>
      </c>
      <c r="S11855">
        <v>0</v>
      </c>
    </row>
    <row r="11856" spans="1:19" x14ac:dyDescent="0.25">
      <c r="A11856" s="20" t="s">
        <v>24858</v>
      </c>
      <c r="B11856" t="s">
        <v>24678</v>
      </c>
      <c r="C11856" t="s">
        <v>222</v>
      </c>
      <c r="D11856" s="20" t="s">
        <v>1002</v>
      </c>
      <c r="E11856" s="26">
        <v>43922</v>
      </c>
      <c r="F11856">
        <v>0</v>
      </c>
      <c r="G11856">
        <v>0</v>
      </c>
      <c r="I11856">
        <v>0</v>
      </c>
      <c r="J11856">
        <v>0</v>
      </c>
      <c r="L11856">
        <v>0</v>
      </c>
      <c r="N11856">
        <v>0</v>
      </c>
      <c r="P11856">
        <v>0</v>
      </c>
      <c r="Q11856">
        <v>0</v>
      </c>
      <c r="S11856">
        <v>0</v>
      </c>
    </row>
    <row r="11857" spans="1:19" x14ac:dyDescent="0.25">
      <c r="A11857" s="20" t="s">
        <v>24859</v>
      </c>
      <c r="B11857" t="s">
        <v>24679</v>
      </c>
      <c r="C11857" t="s">
        <v>200</v>
      </c>
      <c r="D11857" s="20" t="s">
        <v>1002</v>
      </c>
      <c r="E11857" s="26">
        <v>43922</v>
      </c>
      <c r="F11857">
        <v>1</v>
      </c>
      <c r="G11857">
        <v>3.5</v>
      </c>
      <c r="I11857">
        <v>2</v>
      </c>
      <c r="J11857">
        <v>5</v>
      </c>
      <c r="L11857">
        <v>20</v>
      </c>
      <c r="N11857">
        <v>2</v>
      </c>
      <c r="P11857">
        <v>0</v>
      </c>
      <c r="Q11857">
        <v>1</v>
      </c>
      <c r="S11857">
        <v>0</v>
      </c>
    </row>
    <row r="11858" spans="1:19" x14ac:dyDescent="0.25">
      <c r="A11858" s="20" t="s">
        <v>24860</v>
      </c>
      <c r="B11858" t="s">
        <v>24680</v>
      </c>
      <c r="C11858" t="s">
        <v>204</v>
      </c>
      <c r="D11858" s="20" t="s">
        <v>1002</v>
      </c>
      <c r="E11858" s="26">
        <v>43922</v>
      </c>
      <c r="F11858">
        <v>0</v>
      </c>
      <c r="G11858">
        <v>0</v>
      </c>
      <c r="I11858">
        <v>0</v>
      </c>
      <c r="J11858">
        <v>0</v>
      </c>
      <c r="L11858">
        <v>0</v>
      </c>
      <c r="N11858">
        <v>0</v>
      </c>
      <c r="P11858">
        <v>0</v>
      </c>
      <c r="Q11858">
        <v>0</v>
      </c>
      <c r="S11858">
        <v>0</v>
      </c>
    </row>
    <row r="11859" spans="1:19" x14ac:dyDescent="0.25">
      <c r="A11859" s="20" t="s">
        <v>24861</v>
      </c>
      <c r="B11859" t="s">
        <v>24681</v>
      </c>
      <c r="C11859" t="s">
        <v>385</v>
      </c>
      <c r="D11859" s="20" t="s">
        <v>1002</v>
      </c>
      <c r="E11859" s="26">
        <v>43922</v>
      </c>
      <c r="F11859">
        <v>0</v>
      </c>
      <c r="G11859">
        <v>0</v>
      </c>
      <c r="I11859">
        <v>0</v>
      </c>
      <c r="J11859">
        <v>0</v>
      </c>
      <c r="L11859">
        <v>0</v>
      </c>
      <c r="N11859">
        <v>0</v>
      </c>
      <c r="P11859">
        <v>0</v>
      </c>
      <c r="Q11859">
        <v>0</v>
      </c>
      <c r="S11859">
        <v>0</v>
      </c>
    </row>
    <row r="11860" spans="1:19" x14ac:dyDescent="0.25">
      <c r="A11860" s="20" t="s">
        <v>24862</v>
      </c>
      <c r="B11860" t="s">
        <v>24682</v>
      </c>
      <c r="C11860" t="s">
        <v>208</v>
      </c>
      <c r="D11860" s="20" t="s">
        <v>1002</v>
      </c>
      <c r="E11860" s="26">
        <v>43922</v>
      </c>
      <c r="F11860">
        <v>3</v>
      </c>
      <c r="G11860">
        <v>1.5</v>
      </c>
      <c r="I11860">
        <v>10</v>
      </c>
      <c r="J11860">
        <v>17</v>
      </c>
      <c r="L11860">
        <v>9</v>
      </c>
      <c r="N11860">
        <v>6</v>
      </c>
      <c r="P11860">
        <v>0</v>
      </c>
      <c r="Q11860">
        <v>0</v>
      </c>
      <c r="S11860">
        <v>4</v>
      </c>
    </row>
    <row r="11861" spans="1:19" x14ac:dyDescent="0.25">
      <c r="A11861" s="20" t="s">
        <v>24863</v>
      </c>
      <c r="B11861" t="s">
        <v>24683</v>
      </c>
      <c r="C11861" t="s">
        <v>900</v>
      </c>
      <c r="D11861" s="20" t="s">
        <v>1002</v>
      </c>
      <c r="E11861" s="26">
        <v>43922</v>
      </c>
      <c r="F11861">
        <v>4</v>
      </c>
      <c r="G11861">
        <v>4</v>
      </c>
      <c r="I11861">
        <v>6</v>
      </c>
      <c r="J11861">
        <v>23</v>
      </c>
      <c r="L11861">
        <v>23</v>
      </c>
      <c r="N11861">
        <v>6</v>
      </c>
      <c r="P11861">
        <v>2</v>
      </c>
      <c r="Q11861">
        <v>2</v>
      </c>
      <c r="S11861">
        <v>0</v>
      </c>
    </row>
    <row r="11862" spans="1:19" x14ac:dyDescent="0.25">
      <c r="A11862" s="20" t="s">
        <v>24864</v>
      </c>
      <c r="B11862" t="s">
        <v>24684</v>
      </c>
      <c r="C11862" t="s">
        <v>905</v>
      </c>
      <c r="D11862" s="20" t="s">
        <v>1002</v>
      </c>
      <c r="E11862" s="26">
        <v>43922</v>
      </c>
      <c r="F11862">
        <v>1.5</v>
      </c>
      <c r="G11862">
        <v>2</v>
      </c>
      <c r="I11862">
        <v>0</v>
      </c>
      <c r="J11862">
        <v>8</v>
      </c>
      <c r="L11862">
        <v>11</v>
      </c>
      <c r="N11862">
        <v>0</v>
      </c>
      <c r="P11862">
        <v>0</v>
      </c>
      <c r="Q11862">
        <v>0</v>
      </c>
      <c r="S11862">
        <v>0</v>
      </c>
    </row>
    <row r="11863" spans="1:19" x14ac:dyDescent="0.25">
      <c r="A11863" s="20" t="s">
        <v>24865</v>
      </c>
      <c r="B11863" t="s">
        <v>24685</v>
      </c>
      <c r="C11863" t="s">
        <v>316</v>
      </c>
      <c r="D11863" s="20" t="s">
        <v>1002</v>
      </c>
      <c r="E11863" s="26">
        <v>43922</v>
      </c>
      <c r="F11863">
        <v>7.5</v>
      </c>
      <c r="G11863">
        <v>6.5</v>
      </c>
      <c r="I11863">
        <v>13</v>
      </c>
      <c r="J11863">
        <v>44</v>
      </c>
      <c r="L11863">
        <v>37</v>
      </c>
      <c r="N11863">
        <v>13</v>
      </c>
      <c r="P11863">
        <v>0</v>
      </c>
      <c r="Q11863">
        <v>0</v>
      </c>
      <c r="S11863">
        <v>0</v>
      </c>
    </row>
    <row r="11864" spans="1:19" x14ac:dyDescent="0.25">
      <c r="A11864" s="20" t="s">
        <v>24866</v>
      </c>
      <c r="B11864" t="s">
        <v>24686</v>
      </c>
      <c r="C11864" t="s">
        <v>218</v>
      </c>
      <c r="D11864" s="20" t="s">
        <v>1002</v>
      </c>
      <c r="E11864" s="26">
        <v>43922</v>
      </c>
      <c r="F11864">
        <v>0</v>
      </c>
      <c r="G11864">
        <v>0</v>
      </c>
      <c r="I11864">
        <v>0</v>
      </c>
      <c r="J11864">
        <v>0</v>
      </c>
      <c r="L11864">
        <v>0</v>
      </c>
      <c r="N11864">
        <v>0</v>
      </c>
      <c r="P11864">
        <v>0</v>
      </c>
      <c r="Q11864">
        <v>0</v>
      </c>
      <c r="S11864">
        <v>0</v>
      </c>
    </row>
    <row r="11865" spans="1:19" x14ac:dyDescent="0.25">
      <c r="A11865" s="20" t="s">
        <v>24867</v>
      </c>
      <c r="B11865" t="s">
        <v>24687</v>
      </c>
      <c r="C11865" t="s">
        <v>202</v>
      </c>
      <c r="D11865" s="20" t="s">
        <v>1002</v>
      </c>
      <c r="E11865" s="26">
        <v>43922</v>
      </c>
      <c r="F11865">
        <v>12</v>
      </c>
      <c r="G11865">
        <v>15.5</v>
      </c>
      <c r="I11865">
        <v>78</v>
      </c>
      <c r="J11865">
        <v>132</v>
      </c>
      <c r="L11865">
        <v>172</v>
      </c>
      <c r="N11865">
        <v>76</v>
      </c>
      <c r="P11865">
        <v>3</v>
      </c>
      <c r="Q11865">
        <v>4</v>
      </c>
      <c r="S11865">
        <v>2</v>
      </c>
    </row>
    <row r="11866" spans="1:19" x14ac:dyDescent="0.25">
      <c r="A11866" s="20" t="s">
        <v>24868</v>
      </c>
      <c r="B11866" t="s">
        <v>24688</v>
      </c>
      <c r="C11866" t="s">
        <v>347</v>
      </c>
      <c r="D11866" s="20" t="s">
        <v>1002</v>
      </c>
      <c r="E11866" s="26">
        <v>43922</v>
      </c>
      <c r="F11866">
        <v>0</v>
      </c>
      <c r="G11866">
        <v>0</v>
      </c>
      <c r="I11866">
        <v>0</v>
      </c>
      <c r="J11866">
        <v>0</v>
      </c>
      <c r="L11866">
        <v>0</v>
      </c>
      <c r="N11866">
        <v>0</v>
      </c>
      <c r="P11866">
        <v>0</v>
      </c>
      <c r="Q11866">
        <v>0</v>
      </c>
      <c r="S11866">
        <v>0</v>
      </c>
    </row>
    <row r="11867" spans="1:19" x14ac:dyDescent="0.25">
      <c r="A11867" s="20" t="s">
        <v>24869</v>
      </c>
      <c r="B11867" t="s">
        <v>24689</v>
      </c>
      <c r="C11867" t="s">
        <v>224</v>
      </c>
      <c r="D11867" s="20" t="s">
        <v>1002</v>
      </c>
      <c r="E11867" s="26">
        <v>43922</v>
      </c>
      <c r="F11867">
        <v>0</v>
      </c>
      <c r="G11867">
        <v>0</v>
      </c>
      <c r="I11867">
        <v>0</v>
      </c>
      <c r="J11867">
        <v>0</v>
      </c>
      <c r="L11867">
        <v>0</v>
      </c>
      <c r="N11867">
        <v>0</v>
      </c>
      <c r="P11867">
        <v>0</v>
      </c>
      <c r="Q11867">
        <v>0</v>
      </c>
      <c r="S11867">
        <v>0</v>
      </c>
    </row>
    <row r="11868" spans="1:19" x14ac:dyDescent="0.25">
      <c r="A11868" s="20" t="s">
        <v>24870</v>
      </c>
      <c r="B11868" t="s">
        <v>24690</v>
      </c>
      <c r="C11868" t="s">
        <v>345</v>
      </c>
      <c r="D11868" s="20" t="s">
        <v>1002</v>
      </c>
      <c r="E11868" s="26">
        <v>43922</v>
      </c>
      <c r="F11868">
        <v>0</v>
      </c>
      <c r="G11868">
        <v>0</v>
      </c>
      <c r="I11868">
        <v>0</v>
      </c>
      <c r="J11868">
        <v>0</v>
      </c>
      <c r="L11868">
        <v>0</v>
      </c>
      <c r="N11868">
        <v>0</v>
      </c>
      <c r="P11868">
        <v>0</v>
      </c>
      <c r="Q11868">
        <v>0</v>
      </c>
      <c r="S11868">
        <v>0</v>
      </c>
    </row>
    <row r="11869" spans="1:19" x14ac:dyDescent="0.25">
      <c r="A11869" s="20" t="s">
        <v>24871</v>
      </c>
      <c r="B11869" t="s">
        <v>24691</v>
      </c>
      <c r="C11869" t="s">
        <v>226</v>
      </c>
      <c r="D11869" s="20" t="s">
        <v>1002</v>
      </c>
      <c r="E11869" s="26">
        <v>43922</v>
      </c>
      <c r="F11869">
        <v>2</v>
      </c>
      <c r="G11869">
        <v>4</v>
      </c>
      <c r="I11869">
        <v>12</v>
      </c>
      <c r="J11869">
        <v>22</v>
      </c>
      <c r="L11869">
        <v>44</v>
      </c>
      <c r="N11869">
        <v>10</v>
      </c>
      <c r="P11869">
        <v>0</v>
      </c>
      <c r="Q11869">
        <v>0</v>
      </c>
      <c r="S11869">
        <v>2</v>
      </c>
    </row>
    <row r="11870" spans="1:19" x14ac:dyDescent="0.25">
      <c r="A11870" s="20" t="s">
        <v>24872</v>
      </c>
      <c r="B11870" t="s">
        <v>24692</v>
      </c>
      <c r="C11870" t="s">
        <v>231</v>
      </c>
      <c r="D11870" s="20" t="s">
        <v>1002</v>
      </c>
      <c r="E11870" s="26">
        <v>43922</v>
      </c>
      <c r="F11870">
        <v>9.5</v>
      </c>
      <c r="G11870">
        <v>11.5</v>
      </c>
      <c r="I11870">
        <v>160</v>
      </c>
      <c r="J11870">
        <v>106</v>
      </c>
      <c r="L11870">
        <v>128</v>
      </c>
      <c r="N11870">
        <v>151</v>
      </c>
      <c r="P11870">
        <v>0</v>
      </c>
      <c r="Q11870">
        <v>15</v>
      </c>
      <c r="S11870">
        <v>9</v>
      </c>
    </row>
    <row r="11871" spans="1:19" x14ac:dyDescent="0.25">
      <c r="A11871" s="20" t="s">
        <v>24873</v>
      </c>
      <c r="B11871" t="s">
        <v>24693</v>
      </c>
      <c r="C11871" t="s">
        <v>216</v>
      </c>
      <c r="D11871" s="20" t="s">
        <v>1002</v>
      </c>
      <c r="E11871" s="26">
        <v>43922</v>
      </c>
      <c r="F11871">
        <v>9</v>
      </c>
      <c r="G11871">
        <v>9.5</v>
      </c>
      <c r="I11871">
        <v>74</v>
      </c>
      <c r="J11871">
        <v>90</v>
      </c>
      <c r="L11871">
        <v>95</v>
      </c>
      <c r="N11871">
        <v>65</v>
      </c>
      <c r="P11871">
        <v>4</v>
      </c>
      <c r="Q11871">
        <v>5</v>
      </c>
      <c r="S11871">
        <v>9</v>
      </c>
    </row>
    <row r="11872" spans="1:19" x14ac:dyDescent="0.25">
      <c r="A11872" s="20" t="s">
        <v>24874</v>
      </c>
      <c r="B11872" t="s">
        <v>24694</v>
      </c>
      <c r="C11872" t="s">
        <v>233</v>
      </c>
      <c r="D11872" s="20" t="s">
        <v>1002</v>
      </c>
      <c r="E11872" s="26">
        <v>43922</v>
      </c>
      <c r="F11872">
        <v>0</v>
      </c>
      <c r="G11872">
        <v>0</v>
      </c>
      <c r="I11872">
        <v>0</v>
      </c>
      <c r="J11872">
        <v>0</v>
      </c>
      <c r="L11872">
        <v>0</v>
      </c>
      <c r="N11872">
        <v>0</v>
      </c>
      <c r="P11872">
        <v>0</v>
      </c>
      <c r="Q11872">
        <v>0</v>
      </c>
      <c r="S11872">
        <v>0</v>
      </c>
    </row>
    <row r="11873" spans="1:19" x14ac:dyDescent="0.25">
      <c r="A11873" s="20" t="s">
        <v>24875</v>
      </c>
      <c r="B11873" t="s">
        <v>24695</v>
      </c>
      <c r="C11873" t="s">
        <v>219</v>
      </c>
      <c r="D11873" s="20" t="s">
        <v>1002</v>
      </c>
      <c r="E11873" s="26">
        <v>43922</v>
      </c>
      <c r="F11873">
        <v>0</v>
      </c>
      <c r="G11873">
        <v>0</v>
      </c>
      <c r="I11873">
        <v>0</v>
      </c>
      <c r="J11873">
        <v>0</v>
      </c>
      <c r="L11873">
        <v>0</v>
      </c>
      <c r="N11873">
        <v>0</v>
      </c>
      <c r="P11873">
        <v>0</v>
      </c>
      <c r="Q11873">
        <v>0</v>
      </c>
      <c r="S11873">
        <v>0</v>
      </c>
    </row>
    <row r="11874" spans="1:19" x14ac:dyDescent="0.25">
      <c r="A11874" s="20" t="s">
        <v>24876</v>
      </c>
      <c r="B11874" t="s">
        <v>24696</v>
      </c>
      <c r="C11874" t="s">
        <v>340</v>
      </c>
      <c r="D11874" s="20" t="s">
        <v>1002</v>
      </c>
      <c r="E11874" s="26">
        <v>43922</v>
      </c>
      <c r="F11874">
        <v>3</v>
      </c>
      <c r="G11874">
        <v>3</v>
      </c>
      <c r="I11874">
        <v>33</v>
      </c>
      <c r="J11874">
        <v>36</v>
      </c>
      <c r="L11874">
        <v>36</v>
      </c>
      <c r="N11874">
        <v>31</v>
      </c>
      <c r="P11874">
        <v>0</v>
      </c>
      <c r="Q11874">
        <v>0</v>
      </c>
      <c r="S11874">
        <v>2</v>
      </c>
    </row>
    <row r="11875" spans="1:19" x14ac:dyDescent="0.25">
      <c r="A11875" s="20" t="s">
        <v>24877</v>
      </c>
      <c r="B11875" t="s">
        <v>24697</v>
      </c>
      <c r="C11875" t="s">
        <v>350</v>
      </c>
      <c r="D11875" s="20" t="s">
        <v>1002</v>
      </c>
      <c r="E11875" s="26">
        <v>43922</v>
      </c>
      <c r="F11875">
        <v>0</v>
      </c>
      <c r="G11875">
        <v>0</v>
      </c>
      <c r="I11875">
        <v>0</v>
      </c>
      <c r="J11875">
        <v>0</v>
      </c>
      <c r="L11875">
        <v>0</v>
      </c>
      <c r="N11875">
        <v>0</v>
      </c>
      <c r="P11875">
        <v>0</v>
      </c>
      <c r="Q11875">
        <v>0</v>
      </c>
      <c r="S11875">
        <v>0</v>
      </c>
    </row>
    <row r="11876" spans="1:19" x14ac:dyDescent="0.25">
      <c r="A11876" s="20" t="s">
        <v>24878</v>
      </c>
      <c r="B11876" t="s">
        <v>24698</v>
      </c>
      <c r="C11876" t="s">
        <v>351</v>
      </c>
      <c r="D11876" s="20" t="s">
        <v>1002</v>
      </c>
      <c r="E11876" s="26">
        <v>43922</v>
      </c>
      <c r="F11876">
        <v>0</v>
      </c>
      <c r="G11876">
        <v>0</v>
      </c>
      <c r="I11876">
        <v>0</v>
      </c>
      <c r="J11876">
        <v>0</v>
      </c>
      <c r="L11876">
        <v>0</v>
      </c>
      <c r="N11876">
        <v>0</v>
      </c>
      <c r="P11876">
        <v>0</v>
      </c>
      <c r="Q11876">
        <v>0</v>
      </c>
      <c r="S11876">
        <v>0</v>
      </c>
    </row>
    <row r="11877" spans="1:19" x14ac:dyDescent="0.25">
      <c r="A11877" s="20" t="s">
        <v>24879</v>
      </c>
      <c r="B11877" t="s">
        <v>24699</v>
      </c>
      <c r="C11877" t="s">
        <v>352</v>
      </c>
      <c r="D11877" s="20" t="s">
        <v>1002</v>
      </c>
      <c r="E11877" s="26">
        <v>43922</v>
      </c>
      <c r="F11877">
        <v>0</v>
      </c>
      <c r="G11877">
        <v>0</v>
      </c>
      <c r="I11877">
        <v>0</v>
      </c>
      <c r="J11877">
        <v>0</v>
      </c>
      <c r="L11877">
        <v>0</v>
      </c>
      <c r="N11877">
        <v>0</v>
      </c>
      <c r="P11877">
        <v>0</v>
      </c>
      <c r="Q11877">
        <v>0</v>
      </c>
      <c r="S11877">
        <v>0</v>
      </c>
    </row>
    <row r="11878" spans="1:19" x14ac:dyDescent="0.25">
      <c r="A11878" s="20" t="s">
        <v>24880</v>
      </c>
      <c r="B11878" t="s">
        <v>24700</v>
      </c>
      <c r="C11878" t="s">
        <v>353</v>
      </c>
      <c r="D11878" s="20" t="s">
        <v>1002</v>
      </c>
      <c r="E11878" s="26">
        <v>43922</v>
      </c>
      <c r="F11878">
        <v>0</v>
      </c>
      <c r="G11878">
        <v>0</v>
      </c>
      <c r="I11878">
        <v>0</v>
      </c>
      <c r="J11878">
        <v>0</v>
      </c>
      <c r="L11878">
        <v>0</v>
      </c>
      <c r="N11878">
        <v>0</v>
      </c>
      <c r="P11878">
        <v>0</v>
      </c>
      <c r="Q11878">
        <v>0</v>
      </c>
      <c r="S11878">
        <v>0</v>
      </c>
    </row>
    <row r="11879" spans="1:19" x14ac:dyDescent="0.25">
      <c r="A11879" s="20" t="s">
        <v>24881</v>
      </c>
      <c r="B11879" t="s">
        <v>24701</v>
      </c>
      <c r="C11879" t="s">
        <v>386</v>
      </c>
      <c r="D11879" s="20" t="s">
        <v>1002</v>
      </c>
      <c r="E11879" s="26">
        <v>43922</v>
      </c>
      <c r="F11879">
        <v>0</v>
      </c>
      <c r="G11879">
        <v>0</v>
      </c>
      <c r="I11879">
        <v>0</v>
      </c>
      <c r="J11879">
        <v>0</v>
      </c>
      <c r="L11879">
        <v>0</v>
      </c>
      <c r="N11879">
        <v>0</v>
      </c>
      <c r="P11879">
        <v>0</v>
      </c>
      <c r="Q11879">
        <v>0</v>
      </c>
      <c r="S11879">
        <v>0</v>
      </c>
    </row>
    <row r="11880" spans="1:19" x14ac:dyDescent="0.25">
      <c r="A11880" s="20" t="s">
        <v>24882</v>
      </c>
      <c r="B11880" t="s">
        <v>24702</v>
      </c>
      <c r="C11880" t="s">
        <v>354</v>
      </c>
      <c r="D11880" s="20" t="s">
        <v>1002</v>
      </c>
      <c r="E11880" s="26">
        <v>43922</v>
      </c>
      <c r="F11880">
        <v>2</v>
      </c>
      <c r="G11880">
        <v>1.5</v>
      </c>
      <c r="I11880">
        <v>9</v>
      </c>
      <c r="J11880">
        <v>12</v>
      </c>
      <c r="L11880">
        <v>9</v>
      </c>
      <c r="N11880">
        <v>8</v>
      </c>
      <c r="P11880">
        <v>0</v>
      </c>
      <c r="Q11880">
        <v>0</v>
      </c>
      <c r="S11880">
        <v>1</v>
      </c>
    </row>
    <row r="11881" spans="1:19" x14ac:dyDescent="0.25">
      <c r="A11881" s="20" t="s">
        <v>24883</v>
      </c>
      <c r="B11881" t="s">
        <v>24703</v>
      </c>
      <c r="C11881" t="s">
        <v>355</v>
      </c>
      <c r="D11881" s="20" t="s">
        <v>1002</v>
      </c>
      <c r="E11881" s="26">
        <v>43922</v>
      </c>
      <c r="F11881">
        <v>1</v>
      </c>
      <c r="G11881">
        <v>1</v>
      </c>
      <c r="I11881">
        <v>5</v>
      </c>
      <c r="J11881">
        <v>6</v>
      </c>
      <c r="L11881">
        <v>6</v>
      </c>
      <c r="N11881">
        <v>5</v>
      </c>
      <c r="P11881">
        <v>0</v>
      </c>
      <c r="Q11881">
        <v>0</v>
      </c>
      <c r="S11881">
        <v>0</v>
      </c>
    </row>
    <row r="11882" spans="1:19" x14ac:dyDescent="0.25">
      <c r="A11882" s="20" t="s">
        <v>24884</v>
      </c>
      <c r="B11882" t="s">
        <v>24704</v>
      </c>
      <c r="C11882" t="s">
        <v>1048</v>
      </c>
      <c r="D11882" s="20" t="s">
        <v>1002</v>
      </c>
      <c r="E11882" s="26">
        <v>43922</v>
      </c>
      <c r="F11882">
        <v>3</v>
      </c>
      <c r="G11882">
        <v>2</v>
      </c>
      <c r="I11882">
        <v>13</v>
      </c>
      <c r="J11882">
        <v>17</v>
      </c>
      <c r="L11882">
        <v>10</v>
      </c>
      <c r="N11882">
        <v>12</v>
      </c>
      <c r="P11882">
        <v>0</v>
      </c>
      <c r="Q11882">
        <v>0</v>
      </c>
      <c r="S11882">
        <v>1</v>
      </c>
    </row>
    <row r="11883" spans="1:19" x14ac:dyDescent="0.25">
      <c r="A11883" s="20" t="s">
        <v>24885</v>
      </c>
      <c r="B11883" t="s">
        <v>24705</v>
      </c>
      <c r="C11883" t="s">
        <v>24256</v>
      </c>
      <c r="D11883" s="20" t="s">
        <v>1002</v>
      </c>
      <c r="E11883" s="26">
        <v>43922</v>
      </c>
      <c r="F11883">
        <v>1.5</v>
      </c>
      <c r="G11883">
        <v>1.5</v>
      </c>
      <c r="I11883">
        <v>5</v>
      </c>
      <c r="J11883">
        <v>8</v>
      </c>
      <c r="L11883">
        <v>8</v>
      </c>
      <c r="N11883">
        <v>5</v>
      </c>
      <c r="P11883">
        <v>0</v>
      </c>
      <c r="Q11883">
        <v>0</v>
      </c>
      <c r="S11883">
        <v>0</v>
      </c>
    </row>
    <row r="11884" spans="1:19" x14ac:dyDescent="0.25">
      <c r="A11884" s="20" t="s">
        <v>24886</v>
      </c>
      <c r="B11884" t="s">
        <v>24706</v>
      </c>
      <c r="C11884" t="s">
        <v>1047</v>
      </c>
      <c r="D11884" s="20" t="s">
        <v>1002</v>
      </c>
      <c r="E11884" s="26">
        <v>43922</v>
      </c>
      <c r="F11884">
        <v>3.5</v>
      </c>
      <c r="G11884">
        <v>1.5</v>
      </c>
      <c r="I11884">
        <v>14</v>
      </c>
      <c r="J11884">
        <v>20</v>
      </c>
      <c r="L11884">
        <v>8</v>
      </c>
      <c r="N11884">
        <v>14</v>
      </c>
      <c r="P11884">
        <v>0</v>
      </c>
      <c r="Q11884">
        <v>0</v>
      </c>
      <c r="S11884">
        <v>0</v>
      </c>
    </row>
    <row r="11885" spans="1:19" x14ac:dyDescent="0.25">
      <c r="A11885" s="20" t="s">
        <v>24887</v>
      </c>
      <c r="B11885" t="s">
        <v>24707</v>
      </c>
      <c r="C11885" t="s">
        <v>1050</v>
      </c>
      <c r="D11885" s="20" t="s">
        <v>1002</v>
      </c>
      <c r="E11885" s="26">
        <v>43922</v>
      </c>
      <c r="F11885">
        <v>0.5</v>
      </c>
      <c r="G11885">
        <v>1.5</v>
      </c>
      <c r="I11885">
        <v>3</v>
      </c>
      <c r="J11885">
        <v>3</v>
      </c>
      <c r="L11885">
        <v>8</v>
      </c>
      <c r="N11885">
        <v>3</v>
      </c>
      <c r="P11885">
        <v>0</v>
      </c>
      <c r="Q11885">
        <v>0</v>
      </c>
      <c r="S11885">
        <v>0</v>
      </c>
    </row>
    <row r="11886" spans="1:19" x14ac:dyDescent="0.25">
      <c r="A11886" s="20" t="s">
        <v>24888</v>
      </c>
      <c r="B11886" t="s">
        <v>24708</v>
      </c>
      <c r="C11886" t="s">
        <v>1054</v>
      </c>
      <c r="D11886" s="20" t="s">
        <v>1002</v>
      </c>
      <c r="E11886" s="26">
        <v>43922</v>
      </c>
      <c r="F11886">
        <v>1.5</v>
      </c>
      <c r="G11886">
        <v>2</v>
      </c>
      <c r="I11886">
        <v>4</v>
      </c>
      <c r="J11886">
        <v>9</v>
      </c>
      <c r="L11886">
        <v>11</v>
      </c>
      <c r="N11886">
        <v>4</v>
      </c>
      <c r="P11886">
        <v>0</v>
      </c>
      <c r="Q11886">
        <v>0</v>
      </c>
      <c r="S11886">
        <v>0</v>
      </c>
    </row>
    <row r="11887" spans="1:19" x14ac:dyDescent="0.25">
      <c r="A11887" s="20" t="s">
        <v>24889</v>
      </c>
      <c r="B11887" t="s">
        <v>24709</v>
      </c>
      <c r="C11887" t="s">
        <v>1052</v>
      </c>
      <c r="D11887" s="20" t="s">
        <v>1002</v>
      </c>
      <c r="E11887" s="26">
        <v>43922</v>
      </c>
      <c r="F11887">
        <v>5</v>
      </c>
      <c r="G11887">
        <v>4.5</v>
      </c>
      <c r="I11887">
        <v>12</v>
      </c>
      <c r="J11887">
        <v>28</v>
      </c>
      <c r="L11887">
        <v>26</v>
      </c>
      <c r="N11887">
        <v>10</v>
      </c>
      <c r="P11887">
        <v>1</v>
      </c>
      <c r="Q11887">
        <v>3</v>
      </c>
      <c r="S11887">
        <v>2</v>
      </c>
    </row>
    <row r="11888" spans="1:19" x14ac:dyDescent="0.25">
      <c r="A11888" s="20" t="s">
        <v>24890</v>
      </c>
      <c r="B11888" t="s">
        <v>24710</v>
      </c>
      <c r="C11888" t="s">
        <v>24273</v>
      </c>
      <c r="D11888" s="20" t="s">
        <v>1002</v>
      </c>
      <c r="E11888" s="26">
        <v>43922</v>
      </c>
      <c r="F11888">
        <v>1.5</v>
      </c>
      <c r="G11888">
        <v>1.5</v>
      </c>
      <c r="I11888">
        <v>4</v>
      </c>
      <c r="J11888">
        <v>8</v>
      </c>
      <c r="L11888">
        <v>8</v>
      </c>
      <c r="N11888">
        <v>4</v>
      </c>
      <c r="P11888">
        <v>0</v>
      </c>
      <c r="Q11888">
        <v>0</v>
      </c>
      <c r="S11888">
        <v>0</v>
      </c>
    </row>
    <row r="11889" spans="1:19" x14ac:dyDescent="0.25">
      <c r="A11889" s="20" t="s">
        <v>24891</v>
      </c>
      <c r="B11889" t="s">
        <v>24711</v>
      </c>
      <c r="C11889" t="s">
        <v>1053</v>
      </c>
      <c r="D11889" s="20" t="s">
        <v>1002</v>
      </c>
      <c r="E11889" s="26">
        <v>43922</v>
      </c>
      <c r="F11889">
        <v>3</v>
      </c>
      <c r="G11889">
        <v>1.5</v>
      </c>
      <c r="I11889">
        <v>14</v>
      </c>
      <c r="J11889">
        <v>17</v>
      </c>
      <c r="L11889">
        <v>8</v>
      </c>
      <c r="N11889">
        <v>10</v>
      </c>
      <c r="P11889">
        <v>0</v>
      </c>
      <c r="Q11889">
        <v>0</v>
      </c>
      <c r="S11889">
        <v>4</v>
      </c>
    </row>
    <row r="11890" spans="1:19" x14ac:dyDescent="0.25">
      <c r="A11890" s="20" t="s">
        <v>24892</v>
      </c>
      <c r="B11890" t="s">
        <v>24712</v>
      </c>
      <c r="C11890" t="s">
        <v>962</v>
      </c>
      <c r="D11890" s="20" t="s">
        <v>1000</v>
      </c>
      <c r="E11890" s="26">
        <v>43922</v>
      </c>
      <c r="F11890">
        <v>0</v>
      </c>
      <c r="G11890">
        <v>0</v>
      </c>
      <c r="I11890">
        <v>0</v>
      </c>
      <c r="J11890">
        <v>0</v>
      </c>
      <c r="L11890">
        <v>0</v>
      </c>
      <c r="N11890">
        <v>0</v>
      </c>
      <c r="P11890">
        <v>0</v>
      </c>
      <c r="Q11890">
        <v>0</v>
      </c>
      <c r="S11890">
        <v>0</v>
      </c>
    </row>
    <row r="11891" spans="1:19" x14ac:dyDescent="0.25">
      <c r="A11891" s="20" t="s">
        <v>24893</v>
      </c>
      <c r="B11891" t="s">
        <v>24713</v>
      </c>
      <c r="C11891" t="s">
        <v>348</v>
      </c>
      <c r="D11891" s="20" t="s">
        <v>1000</v>
      </c>
      <c r="E11891" s="26">
        <v>43922</v>
      </c>
      <c r="F11891">
        <v>0</v>
      </c>
      <c r="G11891">
        <v>0</v>
      </c>
      <c r="I11891">
        <v>0</v>
      </c>
      <c r="J11891">
        <v>0</v>
      </c>
      <c r="L11891">
        <v>0</v>
      </c>
      <c r="N11891">
        <v>0</v>
      </c>
      <c r="P11891">
        <v>0</v>
      </c>
      <c r="Q11891">
        <v>0</v>
      </c>
      <c r="S11891">
        <v>0</v>
      </c>
    </row>
    <row r="11892" spans="1:19" x14ac:dyDescent="0.25">
      <c r="A11892" s="20" t="s">
        <v>24894</v>
      </c>
      <c r="B11892" t="s">
        <v>24714</v>
      </c>
      <c r="C11892" t="s">
        <v>357</v>
      </c>
      <c r="D11892" s="20" t="s">
        <v>1000</v>
      </c>
      <c r="E11892" s="26">
        <v>43922</v>
      </c>
      <c r="F11892">
        <v>0</v>
      </c>
      <c r="G11892">
        <v>0</v>
      </c>
      <c r="I11892">
        <v>0</v>
      </c>
      <c r="J11892">
        <v>0</v>
      </c>
      <c r="L11892">
        <v>0</v>
      </c>
      <c r="N11892">
        <v>0</v>
      </c>
      <c r="P11892">
        <v>0</v>
      </c>
      <c r="Q11892">
        <v>0</v>
      </c>
      <c r="S11892">
        <v>0</v>
      </c>
    </row>
    <row r="11893" spans="1:19" x14ac:dyDescent="0.25">
      <c r="A11893" s="20" t="s">
        <v>24895</v>
      </c>
      <c r="B11893" t="s">
        <v>24715</v>
      </c>
      <c r="C11893" t="s">
        <v>22399</v>
      </c>
      <c r="D11893" s="20" t="s">
        <v>1000</v>
      </c>
      <c r="E11893" s="26">
        <v>43922</v>
      </c>
      <c r="F11893">
        <v>0</v>
      </c>
      <c r="G11893">
        <v>0</v>
      </c>
      <c r="I11893">
        <v>0</v>
      </c>
      <c r="J11893">
        <v>0</v>
      </c>
      <c r="L11893">
        <v>0</v>
      </c>
      <c r="N11893">
        <v>0</v>
      </c>
      <c r="P11893">
        <v>0</v>
      </c>
      <c r="Q11893">
        <v>0</v>
      </c>
      <c r="S11893">
        <v>0</v>
      </c>
    </row>
    <row r="11894" spans="1:19" x14ac:dyDescent="0.25">
      <c r="A11894" s="20" t="s">
        <v>24896</v>
      </c>
      <c r="B11894" t="s">
        <v>24716</v>
      </c>
      <c r="C11894" t="s">
        <v>203</v>
      </c>
      <c r="D11894" s="20" t="s">
        <v>1000</v>
      </c>
      <c r="E11894" s="26">
        <v>43922</v>
      </c>
      <c r="F11894">
        <v>0</v>
      </c>
      <c r="G11894">
        <v>0</v>
      </c>
      <c r="I11894">
        <v>0</v>
      </c>
      <c r="J11894">
        <v>0</v>
      </c>
      <c r="L11894">
        <v>0</v>
      </c>
      <c r="N11894">
        <v>0</v>
      </c>
      <c r="P11894">
        <v>0</v>
      </c>
      <c r="Q11894">
        <v>0</v>
      </c>
      <c r="S11894">
        <v>0</v>
      </c>
    </row>
    <row r="11895" spans="1:19" x14ac:dyDescent="0.25">
      <c r="A11895" s="20" t="s">
        <v>24897</v>
      </c>
      <c r="B11895" t="s">
        <v>24717</v>
      </c>
      <c r="C11895" t="s">
        <v>387</v>
      </c>
      <c r="D11895" s="20" t="s">
        <v>1000</v>
      </c>
      <c r="E11895" s="26">
        <v>43922</v>
      </c>
      <c r="F11895">
        <v>0</v>
      </c>
      <c r="G11895">
        <v>0</v>
      </c>
      <c r="I11895">
        <v>0</v>
      </c>
      <c r="J11895">
        <v>0</v>
      </c>
      <c r="L11895">
        <v>0</v>
      </c>
      <c r="N11895">
        <v>0</v>
      </c>
      <c r="P11895">
        <v>0</v>
      </c>
      <c r="Q11895">
        <v>0</v>
      </c>
      <c r="S11895">
        <v>0</v>
      </c>
    </row>
    <row r="11896" spans="1:19" x14ac:dyDescent="0.25">
      <c r="A11896" s="20" t="s">
        <v>24898</v>
      </c>
      <c r="B11896" t="s">
        <v>24718</v>
      </c>
      <c r="C11896" t="s">
        <v>223</v>
      </c>
      <c r="D11896" s="20" t="s">
        <v>1000</v>
      </c>
      <c r="E11896" s="26">
        <v>43922</v>
      </c>
      <c r="F11896">
        <v>0</v>
      </c>
      <c r="G11896">
        <v>0</v>
      </c>
      <c r="I11896">
        <v>0</v>
      </c>
      <c r="J11896">
        <v>0</v>
      </c>
      <c r="L11896">
        <v>0</v>
      </c>
      <c r="N11896">
        <v>0</v>
      </c>
      <c r="P11896">
        <v>0</v>
      </c>
      <c r="Q11896">
        <v>0</v>
      </c>
      <c r="S11896">
        <v>0</v>
      </c>
    </row>
    <row r="11897" spans="1:19" x14ac:dyDescent="0.25">
      <c r="A11897" s="20" t="s">
        <v>24899</v>
      </c>
      <c r="B11897" t="s">
        <v>24719</v>
      </c>
      <c r="C11897" t="s">
        <v>346</v>
      </c>
      <c r="D11897" s="20" t="s">
        <v>1000</v>
      </c>
      <c r="E11897" s="26">
        <v>43922</v>
      </c>
      <c r="F11897">
        <v>0</v>
      </c>
      <c r="G11897">
        <v>0</v>
      </c>
      <c r="I11897">
        <v>0</v>
      </c>
      <c r="J11897">
        <v>0</v>
      </c>
      <c r="L11897">
        <v>0</v>
      </c>
      <c r="N11897">
        <v>0</v>
      </c>
      <c r="P11897">
        <v>0</v>
      </c>
      <c r="Q11897">
        <v>0</v>
      </c>
      <c r="S11897">
        <v>0</v>
      </c>
    </row>
    <row r="11898" spans="1:19" x14ac:dyDescent="0.25">
      <c r="A11898" s="20" t="s">
        <v>24900</v>
      </c>
      <c r="B11898" t="s">
        <v>24720</v>
      </c>
      <c r="C11898" t="s">
        <v>207</v>
      </c>
      <c r="D11898" s="20" t="s">
        <v>1000</v>
      </c>
      <c r="E11898" s="26">
        <v>43922</v>
      </c>
      <c r="F11898">
        <v>5</v>
      </c>
      <c r="G11898">
        <v>3</v>
      </c>
      <c r="I11898">
        <v>19</v>
      </c>
      <c r="J11898">
        <v>29</v>
      </c>
      <c r="L11898">
        <v>18</v>
      </c>
      <c r="N11898">
        <v>14</v>
      </c>
      <c r="P11898">
        <v>0</v>
      </c>
      <c r="Q11898">
        <v>0</v>
      </c>
      <c r="S11898">
        <v>5</v>
      </c>
    </row>
    <row r="11899" spans="1:19" x14ac:dyDescent="0.25">
      <c r="A11899" s="20" t="s">
        <v>24901</v>
      </c>
      <c r="B11899" t="s">
        <v>24721</v>
      </c>
      <c r="C11899" t="s">
        <v>212</v>
      </c>
      <c r="D11899" s="20" t="s">
        <v>1000</v>
      </c>
      <c r="E11899" s="26">
        <v>43922</v>
      </c>
      <c r="F11899">
        <v>4</v>
      </c>
      <c r="G11899">
        <v>4</v>
      </c>
      <c r="I11899">
        <v>6</v>
      </c>
      <c r="J11899">
        <v>23</v>
      </c>
      <c r="L11899">
        <v>23</v>
      </c>
      <c r="N11899">
        <v>6</v>
      </c>
      <c r="P11899">
        <v>2</v>
      </c>
      <c r="Q11899">
        <v>2</v>
      </c>
      <c r="S11899">
        <v>0</v>
      </c>
    </row>
    <row r="11900" spans="1:19" x14ac:dyDescent="0.25">
      <c r="A11900" s="20" t="s">
        <v>24902</v>
      </c>
      <c r="B11900" t="s">
        <v>24722</v>
      </c>
      <c r="C11900" t="s">
        <v>963</v>
      </c>
      <c r="D11900" s="20" t="s">
        <v>1000</v>
      </c>
      <c r="E11900" s="26">
        <v>43922</v>
      </c>
      <c r="F11900">
        <v>0</v>
      </c>
      <c r="G11900">
        <v>0</v>
      </c>
      <c r="I11900">
        <v>0</v>
      </c>
      <c r="J11900">
        <v>0</v>
      </c>
      <c r="L11900">
        <v>0</v>
      </c>
      <c r="N11900">
        <v>0</v>
      </c>
      <c r="P11900">
        <v>6</v>
      </c>
      <c r="Q11900">
        <v>6</v>
      </c>
      <c r="S11900">
        <v>0</v>
      </c>
    </row>
    <row r="11901" spans="1:19" x14ac:dyDescent="0.25">
      <c r="A11901" s="20" t="s">
        <v>24903</v>
      </c>
      <c r="B11901" t="s">
        <v>24723</v>
      </c>
      <c r="C11901" t="s">
        <v>225</v>
      </c>
      <c r="D11901" s="20" t="s">
        <v>1000</v>
      </c>
      <c r="E11901" s="26">
        <v>43922</v>
      </c>
      <c r="F11901">
        <v>3.5</v>
      </c>
      <c r="G11901">
        <v>6</v>
      </c>
      <c r="I11901">
        <v>12</v>
      </c>
      <c r="J11901">
        <v>30</v>
      </c>
      <c r="L11901">
        <v>55</v>
      </c>
      <c r="N11901">
        <v>10</v>
      </c>
      <c r="P11901">
        <v>0</v>
      </c>
      <c r="Q11901">
        <v>0</v>
      </c>
      <c r="S11901">
        <v>2</v>
      </c>
    </row>
    <row r="11902" spans="1:19" x14ac:dyDescent="0.25">
      <c r="A11902" s="20" t="s">
        <v>24904</v>
      </c>
      <c r="B11902" t="s">
        <v>24724</v>
      </c>
      <c r="C11902" t="s">
        <v>232</v>
      </c>
      <c r="D11902" s="20" t="s">
        <v>1000</v>
      </c>
      <c r="E11902" s="26">
        <v>43922</v>
      </c>
      <c r="F11902">
        <v>11.5</v>
      </c>
      <c r="G11902">
        <v>14.5</v>
      </c>
      <c r="I11902">
        <v>168</v>
      </c>
      <c r="J11902">
        <v>116</v>
      </c>
      <c r="L11902">
        <v>143</v>
      </c>
      <c r="N11902">
        <v>155</v>
      </c>
      <c r="P11902">
        <v>0</v>
      </c>
      <c r="Q11902">
        <v>15</v>
      </c>
      <c r="S11902">
        <v>13</v>
      </c>
    </row>
    <row r="11903" spans="1:19" x14ac:dyDescent="0.25">
      <c r="A11903" s="20" t="s">
        <v>24905</v>
      </c>
      <c r="B11903" t="s">
        <v>24725</v>
      </c>
      <c r="C11903" t="s">
        <v>317</v>
      </c>
      <c r="D11903" s="20" t="s">
        <v>1000</v>
      </c>
      <c r="E11903" s="26">
        <v>43922</v>
      </c>
      <c r="F11903">
        <v>8.5</v>
      </c>
      <c r="G11903">
        <v>7.5</v>
      </c>
      <c r="I11903">
        <v>18</v>
      </c>
      <c r="J11903">
        <v>50</v>
      </c>
      <c r="L11903">
        <v>43</v>
      </c>
      <c r="N11903">
        <v>18</v>
      </c>
      <c r="P11903">
        <v>0</v>
      </c>
      <c r="Q11903">
        <v>0</v>
      </c>
      <c r="S11903">
        <v>0</v>
      </c>
    </row>
    <row r="11904" spans="1:19" x14ac:dyDescent="0.25">
      <c r="A11904" s="20" t="s">
        <v>24906</v>
      </c>
      <c r="B11904" t="s">
        <v>24726</v>
      </c>
      <c r="C11904" t="s">
        <v>24599</v>
      </c>
      <c r="D11904" s="20" t="s">
        <v>1001</v>
      </c>
      <c r="E11904" s="26">
        <v>43922</v>
      </c>
      <c r="F11904">
        <v>3</v>
      </c>
      <c r="G11904">
        <v>3</v>
      </c>
      <c r="I11904">
        <v>9</v>
      </c>
      <c r="J11904">
        <v>16</v>
      </c>
      <c r="L11904">
        <v>16</v>
      </c>
      <c r="N11904">
        <v>9</v>
      </c>
      <c r="P11904">
        <v>0</v>
      </c>
      <c r="Q11904">
        <v>0</v>
      </c>
      <c r="S11904">
        <v>0</v>
      </c>
    </row>
    <row r="11905" spans="1:19" x14ac:dyDescent="0.25">
      <c r="A11905" s="20" t="s">
        <v>24907</v>
      </c>
      <c r="B11905" t="s">
        <v>24727</v>
      </c>
      <c r="C11905" t="s">
        <v>214</v>
      </c>
      <c r="D11905" s="20" t="s">
        <v>1000</v>
      </c>
      <c r="E11905" s="26">
        <v>43922</v>
      </c>
      <c r="F11905">
        <v>14</v>
      </c>
      <c r="G11905">
        <v>15.5</v>
      </c>
      <c r="I11905">
        <v>103</v>
      </c>
      <c r="J11905">
        <v>120</v>
      </c>
      <c r="L11905">
        <v>131</v>
      </c>
      <c r="N11905">
        <v>88</v>
      </c>
      <c r="P11905">
        <v>9</v>
      </c>
      <c r="Q11905">
        <v>13</v>
      </c>
      <c r="S11905">
        <v>15</v>
      </c>
    </row>
    <row r="11906" spans="1:19" x14ac:dyDescent="0.25">
      <c r="A11906" s="20" t="s">
        <v>24908</v>
      </c>
      <c r="B11906" t="s">
        <v>24728</v>
      </c>
      <c r="C11906" t="s">
        <v>230</v>
      </c>
      <c r="D11906" s="20" t="s">
        <v>1000</v>
      </c>
      <c r="E11906" s="26">
        <v>43922</v>
      </c>
      <c r="F11906">
        <v>0</v>
      </c>
      <c r="G11906">
        <v>0</v>
      </c>
      <c r="I11906">
        <v>0</v>
      </c>
      <c r="J11906">
        <v>0</v>
      </c>
      <c r="L11906">
        <v>0</v>
      </c>
      <c r="N11906">
        <v>0</v>
      </c>
      <c r="P11906">
        <v>0</v>
      </c>
      <c r="Q11906">
        <v>0</v>
      </c>
      <c r="S11906">
        <v>0</v>
      </c>
    </row>
    <row r="11907" spans="1:19" x14ac:dyDescent="0.25">
      <c r="A11907" s="20" t="s">
        <v>24909</v>
      </c>
      <c r="B11907" t="s">
        <v>24729</v>
      </c>
      <c r="C11907" t="s">
        <v>234</v>
      </c>
      <c r="D11907" s="20" t="s">
        <v>1000</v>
      </c>
      <c r="E11907" s="26">
        <v>43922</v>
      </c>
      <c r="F11907">
        <v>0</v>
      </c>
      <c r="G11907">
        <v>0</v>
      </c>
      <c r="I11907">
        <v>0</v>
      </c>
      <c r="J11907">
        <v>0</v>
      </c>
      <c r="L11907">
        <v>0</v>
      </c>
      <c r="N11907">
        <v>0</v>
      </c>
      <c r="P11907">
        <v>0</v>
      </c>
      <c r="Q11907">
        <v>0</v>
      </c>
      <c r="S11907">
        <v>0</v>
      </c>
    </row>
    <row r="11908" spans="1:19" x14ac:dyDescent="0.25">
      <c r="A11908" s="20" t="s">
        <v>24910</v>
      </c>
      <c r="B11908" t="s">
        <v>24730</v>
      </c>
      <c r="C11908" t="s">
        <v>217</v>
      </c>
      <c r="D11908" s="20" t="s">
        <v>1000</v>
      </c>
      <c r="E11908" s="26">
        <v>43922</v>
      </c>
      <c r="F11908">
        <v>0</v>
      </c>
      <c r="G11908">
        <v>0</v>
      </c>
      <c r="I11908">
        <v>0</v>
      </c>
      <c r="J11908">
        <v>0</v>
      </c>
      <c r="L11908">
        <v>0</v>
      </c>
      <c r="N11908">
        <v>0</v>
      </c>
      <c r="P11908">
        <v>0</v>
      </c>
      <c r="Q11908">
        <v>0</v>
      </c>
      <c r="S11908">
        <v>0</v>
      </c>
    </row>
    <row r="11909" spans="1:19" x14ac:dyDescent="0.25">
      <c r="A11909" s="20" t="s">
        <v>24911</v>
      </c>
      <c r="B11909" t="s">
        <v>24731</v>
      </c>
      <c r="C11909" t="s">
        <v>342</v>
      </c>
      <c r="D11909" s="20" t="s">
        <v>1000</v>
      </c>
      <c r="E11909" s="26">
        <v>43922</v>
      </c>
      <c r="F11909">
        <v>3</v>
      </c>
      <c r="G11909">
        <v>3</v>
      </c>
      <c r="I11909">
        <v>33</v>
      </c>
      <c r="J11909">
        <v>36</v>
      </c>
      <c r="L11909">
        <v>36</v>
      </c>
      <c r="N11909">
        <v>31</v>
      </c>
      <c r="P11909">
        <v>0</v>
      </c>
      <c r="Q11909">
        <v>0</v>
      </c>
      <c r="S11909">
        <v>2</v>
      </c>
    </row>
    <row r="11910" spans="1:19" x14ac:dyDescent="0.25">
      <c r="A11910" s="20" t="s">
        <v>24912</v>
      </c>
      <c r="B11910" t="s">
        <v>24732</v>
      </c>
      <c r="C11910" t="s">
        <v>220</v>
      </c>
      <c r="D11910" s="20" t="s">
        <v>1000</v>
      </c>
      <c r="E11910" s="26">
        <v>43922</v>
      </c>
      <c r="F11910">
        <v>0</v>
      </c>
      <c r="G11910">
        <v>0</v>
      </c>
      <c r="I11910">
        <v>0</v>
      </c>
      <c r="J11910">
        <v>0</v>
      </c>
      <c r="L11910">
        <v>0</v>
      </c>
      <c r="N11910">
        <v>0</v>
      </c>
      <c r="P11910">
        <v>0</v>
      </c>
      <c r="Q11910">
        <v>0</v>
      </c>
      <c r="S11910">
        <v>0</v>
      </c>
    </row>
    <row r="11911" spans="1:19" x14ac:dyDescent="0.25">
      <c r="A11911" s="20" t="s">
        <v>24913</v>
      </c>
      <c r="B11911" t="s">
        <v>24733</v>
      </c>
      <c r="C11911" t="s">
        <v>199</v>
      </c>
      <c r="D11911" s="20" t="s">
        <v>1000</v>
      </c>
      <c r="E11911" s="26">
        <v>43922</v>
      </c>
      <c r="F11911">
        <v>13</v>
      </c>
      <c r="G11911">
        <v>19</v>
      </c>
      <c r="I11911">
        <v>80</v>
      </c>
      <c r="J11911">
        <v>137</v>
      </c>
      <c r="L11911">
        <v>192</v>
      </c>
      <c r="N11911">
        <v>78</v>
      </c>
      <c r="P11911">
        <v>3</v>
      </c>
      <c r="Q11911">
        <v>5</v>
      </c>
      <c r="S11911">
        <v>2</v>
      </c>
    </row>
    <row r="11912" spans="1:19" x14ac:dyDescent="0.25">
      <c r="A11912" s="20" t="s">
        <v>24914</v>
      </c>
      <c r="B11912" t="s">
        <v>24734</v>
      </c>
      <c r="C11912" t="s">
        <v>199</v>
      </c>
      <c r="D11912" s="20" t="s">
        <v>1001</v>
      </c>
      <c r="E11912" s="26">
        <v>43922</v>
      </c>
      <c r="F11912">
        <v>2</v>
      </c>
      <c r="G11912">
        <v>3.5</v>
      </c>
      <c r="I11912">
        <v>7</v>
      </c>
      <c r="J11912">
        <v>12</v>
      </c>
      <c r="L11912">
        <v>19</v>
      </c>
      <c r="N11912">
        <v>7</v>
      </c>
      <c r="P11912">
        <v>0</v>
      </c>
      <c r="Q11912">
        <v>0</v>
      </c>
      <c r="S11912">
        <v>0</v>
      </c>
    </row>
    <row r="11913" spans="1:19" x14ac:dyDescent="0.25">
      <c r="A11913" s="20" t="s">
        <v>24915</v>
      </c>
      <c r="B11913" t="s">
        <v>24735</v>
      </c>
      <c r="C11913" t="s">
        <v>901</v>
      </c>
      <c r="D11913" s="20" t="s">
        <v>1000</v>
      </c>
      <c r="E11913" s="26">
        <v>43922</v>
      </c>
      <c r="F11913">
        <v>3.5</v>
      </c>
      <c r="G11913">
        <v>3</v>
      </c>
      <c r="I11913">
        <v>6</v>
      </c>
      <c r="J11913">
        <v>21</v>
      </c>
      <c r="L11913">
        <v>18</v>
      </c>
      <c r="N11913">
        <v>6</v>
      </c>
      <c r="P11913">
        <v>0</v>
      </c>
      <c r="Q11913">
        <v>0</v>
      </c>
      <c r="S11913">
        <v>0</v>
      </c>
    </row>
    <row r="11914" spans="1:19" x14ac:dyDescent="0.25">
      <c r="A11914" s="20" t="s">
        <v>24916</v>
      </c>
      <c r="B11914" t="s">
        <v>24736</v>
      </c>
      <c r="C11914" t="s">
        <v>901</v>
      </c>
      <c r="D11914" s="20" t="s">
        <v>1001</v>
      </c>
      <c r="E11914" s="26">
        <v>43922</v>
      </c>
      <c r="F11914">
        <v>4.5</v>
      </c>
      <c r="G11914">
        <v>3.5</v>
      </c>
      <c r="I11914">
        <v>19</v>
      </c>
      <c r="J11914">
        <v>24</v>
      </c>
      <c r="L11914">
        <v>18</v>
      </c>
      <c r="N11914">
        <v>16</v>
      </c>
      <c r="P11914">
        <v>1</v>
      </c>
      <c r="Q11914">
        <v>3</v>
      </c>
      <c r="S11914">
        <v>3</v>
      </c>
    </row>
    <row r="11915" spans="1:19" x14ac:dyDescent="0.25">
      <c r="A11915" s="20" t="s">
        <v>24917</v>
      </c>
      <c r="B11915" t="s">
        <v>24737</v>
      </c>
      <c r="C11915" t="s">
        <v>903</v>
      </c>
      <c r="D11915" s="20" t="s">
        <v>1000</v>
      </c>
      <c r="E11915" s="26">
        <v>43922</v>
      </c>
      <c r="F11915">
        <v>6.5</v>
      </c>
      <c r="G11915">
        <v>3</v>
      </c>
      <c r="I11915">
        <v>28</v>
      </c>
      <c r="J11915">
        <v>37</v>
      </c>
      <c r="L11915">
        <v>16</v>
      </c>
      <c r="N11915">
        <v>24</v>
      </c>
      <c r="P11915">
        <v>0</v>
      </c>
      <c r="Q11915">
        <v>0</v>
      </c>
      <c r="S11915">
        <v>4</v>
      </c>
    </row>
    <row r="11916" spans="1:19" x14ac:dyDescent="0.25">
      <c r="A11916" s="20" t="s">
        <v>24918</v>
      </c>
      <c r="B11916" t="s">
        <v>24738</v>
      </c>
      <c r="C11916" t="s">
        <v>903</v>
      </c>
      <c r="D11916" s="20" t="s">
        <v>1001</v>
      </c>
      <c r="E11916" s="26">
        <v>43922</v>
      </c>
      <c r="F11916">
        <v>0</v>
      </c>
      <c r="G11916">
        <v>0</v>
      </c>
      <c r="I11916">
        <v>0</v>
      </c>
      <c r="J11916">
        <v>0</v>
      </c>
      <c r="L11916">
        <v>0</v>
      </c>
      <c r="N11916">
        <v>0</v>
      </c>
      <c r="P11916">
        <v>0</v>
      </c>
      <c r="Q11916">
        <v>0</v>
      </c>
      <c r="S11916">
        <v>0</v>
      </c>
    </row>
    <row r="11917" spans="1:19" x14ac:dyDescent="0.25">
      <c r="A11917" s="20" t="s">
        <v>24919</v>
      </c>
      <c r="B11917" t="s">
        <v>24739</v>
      </c>
      <c r="C11917" t="s">
        <v>198</v>
      </c>
      <c r="D11917" s="20" t="s">
        <v>1002</v>
      </c>
      <c r="E11917" s="26">
        <v>43922</v>
      </c>
      <c r="F11917">
        <v>0</v>
      </c>
      <c r="G11917">
        <v>0</v>
      </c>
      <c r="I11917">
        <v>0</v>
      </c>
      <c r="J11917">
        <v>0</v>
      </c>
      <c r="L11917">
        <v>0</v>
      </c>
      <c r="N11917">
        <v>0</v>
      </c>
      <c r="P11917">
        <v>0</v>
      </c>
      <c r="Q11917">
        <v>0</v>
      </c>
      <c r="S11917">
        <v>0</v>
      </c>
    </row>
    <row r="11918" spans="1:19" x14ac:dyDescent="0.25">
      <c r="A11918" s="20" t="s">
        <v>24920</v>
      </c>
      <c r="B11918" t="s">
        <v>24740</v>
      </c>
      <c r="C11918" t="s">
        <v>962</v>
      </c>
      <c r="D11918" s="20" t="s">
        <v>1002</v>
      </c>
      <c r="E11918" s="26">
        <v>43922</v>
      </c>
      <c r="F11918">
        <v>0</v>
      </c>
      <c r="G11918">
        <v>0</v>
      </c>
      <c r="I11918">
        <v>0</v>
      </c>
      <c r="J11918">
        <v>0</v>
      </c>
      <c r="L11918">
        <v>0</v>
      </c>
      <c r="N11918">
        <v>0</v>
      </c>
      <c r="P11918">
        <v>0</v>
      </c>
      <c r="Q11918">
        <v>0</v>
      </c>
      <c r="S11918">
        <v>0</v>
      </c>
    </row>
    <row r="11919" spans="1:19" x14ac:dyDescent="0.25">
      <c r="A11919" s="20" t="s">
        <v>24921</v>
      </c>
      <c r="B11919" t="s">
        <v>24741</v>
      </c>
      <c r="C11919" t="s">
        <v>199</v>
      </c>
      <c r="D11919" s="20" t="s">
        <v>1002</v>
      </c>
      <c r="E11919" s="26">
        <v>43922</v>
      </c>
      <c r="F11919">
        <v>15</v>
      </c>
      <c r="G11919">
        <v>22.5</v>
      </c>
      <c r="I11919">
        <v>87</v>
      </c>
      <c r="J11919">
        <v>149</v>
      </c>
      <c r="L11919">
        <v>211</v>
      </c>
      <c r="N11919">
        <v>85</v>
      </c>
      <c r="P11919">
        <v>3</v>
      </c>
      <c r="Q11919">
        <v>5</v>
      </c>
      <c r="S11919">
        <v>2</v>
      </c>
    </row>
    <row r="11920" spans="1:19" x14ac:dyDescent="0.25">
      <c r="A11920" s="20" t="s">
        <v>24922</v>
      </c>
      <c r="B11920" t="s">
        <v>24742</v>
      </c>
      <c r="C11920" t="s">
        <v>348</v>
      </c>
      <c r="D11920" s="20" t="s">
        <v>1002</v>
      </c>
      <c r="E11920" s="26">
        <v>43922</v>
      </c>
      <c r="F11920">
        <v>0</v>
      </c>
      <c r="G11920">
        <v>0</v>
      </c>
      <c r="I11920">
        <v>0</v>
      </c>
      <c r="J11920">
        <v>0</v>
      </c>
      <c r="L11920">
        <v>0</v>
      </c>
      <c r="N11920">
        <v>0</v>
      </c>
      <c r="P11920">
        <v>0</v>
      </c>
      <c r="Q11920">
        <v>0</v>
      </c>
      <c r="S11920">
        <v>0</v>
      </c>
    </row>
    <row r="11921" spans="1:19" x14ac:dyDescent="0.25">
      <c r="A11921" s="20" t="s">
        <v>24923</v>
      </c>
      <c r="B11921" t="s">
        <v>24743</v>
      </c>
      <c r="C11921" t="s">
        <v>357</v>
      </c>
      <c r="D11921" s="20" t="s">
        <v>1002</v>
      </c>
      <c r="E11921" s="26">
        <v>43922</v>
      </c>
      <c r="F11921">
        <v>0</v>
      </c>
      <c r="G11921">
        <v>0</v>
      </c>
      <c r="I11921">
        <v>0</v>
      </c>
      <c r="J11921">
        <v>0</v>
      </c>
      <c r="L11921">
        <v>0</v>
      </c>
      <c r="N11921">
        <v>0</v>
      </c>
      <c r="P11921">
        <v>0</v>
      </c>
      <c r="Q11921">
        <v>0</v>
      </c>
      <c r="S11921">
        <v>0</v>
      </c>
    </row>
    <row r="11922" spans="1:19" x14ac:dyDescent="0.25">
      <c r="A11922" s="20" t="s">
        <v>24924</v>
      </c>
      <c r="B11922" t="s">
        <v>24744</v>
      </c>
      <c r="C11922" t="s">
        <v>227</v>
      </c>
      <c r="D11922" s="20" t="s">
        <v>1002</v>
      </c>
      <c r="E11922" s="26">
        <v>43922</v>
      </c>
      <c r="F11922">
        <v>0</v>
      </c>
      <c r="G11922">
        <v>0</v>
      </c>
      <c r="I11922">
        <v>0</v>
      </c>
      <c r="J11922">
        <v>0</v>
      </c>
      <c r="L11922">
        <v>0</v>
      </c>
      <c r="N11922">
        <v>0</v>
      </c>
      <c r="P11922">
        <v>0</v>
      </c>
      <c r="Q11922">
        <v>0</v>
      </c>
      <c r="S11922">
        <v>0</v>
      </c>
    </row>
    <row r="11923" spans="1:19" x14ac:dyDescent="0.25">
      <c r="A11923" s="20" t="s">
        <v>24925</v>
      </c>
      <c r="B11923" t="s">
        <v>24745</v>
      </c>
      <c r="C11923" t="s">
        <v>203</v>
      </c>
      <c r="D11923" s="20" t="s">
        <v>1002</v>
      </c>
      <c r="E11923" s="26">
        <v>43922</v>
      </c>
      <c r="F11923">
        <v>0</v>
      </c>
      <c r="G11923">
        <v>0</v>
      </c>
      <c r="I11923">
        <v>0</v>
      </c>
      <c r="J11923">
        <v>0</v>
      </c>
      <c r="L11923">
        <v>0</v>
      </c>
      <c r="N11923">
        <v>0</v>
      </c>
      <c r="P11923">
        <v>0</v>
      </c>
      <c r="Q11923">
        <v>0</v>
      </c>
      <c r="S11923">
        <v>0</v>
      </c>
    </row>
    <row r="11924" spans="1:19" x14ac:dyDescent="0.25">
      <c r="A11924" s="20" t="s">
        <v>24926</v>
      </c>
      <c r="B11924" t="s">
        <v>24746</v>
      </c>
      <c r="C11924" t="s">
        <v>387</v>
      </c>
      <c r="D11924" s="20" t="s">
        <v>1002</v>
      </c>
      <c r="E11924" s="26">
        <v>43922</v>
      </c>
      <c r="F11924">
        <v>0</v>
      </c>
      <c r="G11924">
        <v>0</v>
      </c>
      <c r="I11924">
        <v>0</v>
      </c>
      <c r="J11924">
        <v>0</v>
      </c>
      <c r="L11924">
        <v>0</v>
      </c>
      <c r="N11924">
        <v>0</v>
      </c>
      <c r="P11924">
        <v>0</v>
      </c>
      <c r="Q11924">
        <v>0</v>
      </c>
      <c r="S11924">
        <v>0</v>
      </c>
    </row>
    <row r="11925" spans="1:19" x14ac:dyDescent="0.25">
      <c r="A11925" s="20" t="s">
        <v>24927</v>
      </c>
      <c r="B11925" t="s">
        <v>24747</v>
      </c>
      <c r="C11925" t="s">
        <v>223</v>
      </c>
      <c r="D11925" s="20" t="s">
        <v>1002</v>
      </c>
      <c r="E11925" s="26">
        <v>43922</v>
      </c>
      <c r="F11925">
        <v>0</v>
      </c>
      <c r="G11925">
        <v>0</v>
      </c>
      <c r="I11925">
        <v>0</v>
      </c>
      <c r="J11925">
        <v>0</v>
      </c>
      <c r="L11925">
        <v>0</v>
      </c>
      <c r="N11925">
        <v>0</v>
      </c>
      <c r="P11925">
        <v>0</v>
      </c>
      <c r="Q11925">
        <v>0</v>
      </c>
      <c r="S11925">
        <v>0</v>
      </c>
    </row>
    <row r="11926" spans="1:19" x14ac:dyDescent="0.25">
      <c r="A11926" s="20" t="s">
        <v>24928</v>
      </c>
      <c r="B11926" t="s">
        <v>24748</v>
      </c>
      <c r="C11926" t="s">
        <v>346</v>
      </c>
      <c r="D11926" s="20" t="s">
        <v>1002</v>
      </c>
      <c r="E11926" s="26">
        <v>43922</v>
      </c>
      <c r="F11926">
        <v>0</v>
      </c>
      <c r="G11926">
        <v>0</v>
      </c>
      <c r="I11926">
        <v>0</v>
      </c>
      <c r="J11926">
        <v>0</v>
      </c>
      <c r="L11926">
        <v>0</v>
      </c>
      <c r="N11926">
        <v>0</v>
      </c>
      <c r="P11926">
        <v>0</v>
      </c>
      <c r="Q11926">
        <v>0</v>
      </c>
      <c r="S11926">
        <v>0</v>
      </c>
    </row>
    <row r="11927" spans="1:19" x14ac:dyDescent="0.25">
      <c r="A11927" s="20" t="s">
        <v>24929</v>
      </c>
      <c r="B11927" t="s">
        <v>24749</v>
      </c>
      <c r="C11927" t="s">
        <v>207</v>
      </c>
      <c r="D11927" s="20" t="s">
        <v>1002</v>
      </c>
      <c r="E11927" s="26">
        <v>43922</v>
      </c>
      <c r="F11927">
        <v>5</v>
      </c>
      <c r="G11927">
        <v>3</v>
      </c>
      <c r="I11927">
        <v>19</v>
      </c>
      <c r="J11927">
        <v>29</v>
      </c>
      <c r="L11927">
        <v>18</v>
      </c>
      <c r="N11927">
        <v>14</v>
      </c>
      <c r="P11927">
        <v>0</v>
      </c>
      <c r="Q11927">
        <v>0</v>
      </c>
      <c r="S11927">
        <v>5</v>
      </c>
    </row>
    <row r="11928" spans="1:19" x14ac:dyDescent="0.25">
      <c r="A11928" s="20" t="s">
        <v>24930</v>
      </c>
      <c r="B11928" t="s">
        <v>24750</v>
      </c>
      <c r="C11928" t="s">
        <v>212</v>
      </c>
      <c r="D11928" s="20" t="s">
        <v>1002</v>
      </c>
      <c r="E11928" s="26">
        <v>43922</v>
      </c>
      <c r="F11928">
        <v>4</v>
      </c>
      <c r="G11928">
        <v>4</v>
      </c>
      <c r="I11928">
        <v>6</v>
      </c>
      <c r="J11928">
        <v>23</v>
      </c>
      <c r="L11928">
        <v>23</v>
      </c>
      <c r="N11928">
        <v>6</v>
      </c>
      <c r="P11928">
        <v>2</v>
      </c>
      <c r="Q11928">
        <v>2</v>
      </c>
      <c r="S11928">
        <v>0</v>
      </c>
    </row>
    <row r="11929" spans="1:19" x14ac:dyDescent="0.25">
      <c r="A11929" s="20" t="s">
        <v>24931</v>
      </c>
      <c r="B11929" t="s">
        <v>24751</v>
      </c>
      <c r="C11929" t="s">
        <v>963</v>
      </c>
      <c r="D11929" s="20" t="s">
        <v>1002</v>
      </c>
      <c r="E11929" s="26">
        <v>43922</v>
      </c>
      <c r="F11929">
        <v>0</v>
      </c>
      <c r="G11929">
        <v>0</v>
      </c>
      <c r="I11929">
        <v>0</v>
      </c>
      <c r="J11929">
        <v>0</v>
      </c>
      <c r="L11929">
        <v>0</v>
      </c>
      <c r="N11929">
        <v>0</v>
      </c>
      <c r="P11929">
        <v>6</v>
      </c>
      <c r="Q11929">
        <v>6</v>
      </c>
      <c r="S11929">
        <v>0</v>
      </c>
    </row>
    <row r="11930" spans="1:19" x14ac:dyDescent="0.25">
      <c r="A11930" s="20" t="s">
        <v>24932</v>
      </c>
      <c r="B11930" t="s">
        <v>24752</v>
      </c>
      <c r="C11930" t="s">
        <v>225</v>
      </c>
      <c r="D11930" s="20" t="s">
        <v>1002</v>
      </c>
      <c r="E11930" s="26">
        <v>43922</v>
      </c>
      <c r="F11930">
        <v>3.5</v>
      </c>
      <c r="G11930">
        <v>6</v>
      </c>
      <c r="I11930">
        <v>12</v>
      </c>
      <c r="J11930">
        <v>30</v>
      </c>
      <c r="L11930">
        <v>55</v>
      </c>
      <c r="N11930">
        <v>10</v>
      </c>
      <c r="P11930">
        <v>0</v>
      </c>
      <c r="Q11930">
        <v>0</v>
      </c>
      <c r="S11930">
        <v>2</v>
      </c>
    </row>
    <row r="11931" spans="1:19" x14ac:dyDescent="0.25">
      <c r="A11931" s="20" t="s">
        <v>24933</v>
      </c>
      <c r="B11931" t="s">
        <v>24753</v>
      </c>
      <c r="C11931" t="s">
        <v>901</v>
      </c>
      <c r="D11931" s="20" t="s">
        <v>1002</v>
      </c>
      <c r="E11931" s="26">
        <v>43922</v>
      </c>
      <c r="F11931">
        <v>8</v>
      </c>
      <c r="G11931">
        <v>6.5</v>
      </c>
      <c r="I11931">
        <v>25</v>
      </c>
      <c r="J11931">
        <v>45</v>
      </c>
      <c r="L11931">
        <v>36</v>
      </c>
      <c r="N11931">
        <v>22</v>
      </c>
      <c r="P11931">
        <v>1</v>
      </c>
      <c r="Q11931">
        <v>3</v>
      </c>
      <c r="S11931">
        <v>3</v>
      </c>
    </row>
    <row r="11932" spans="1:19" x14ac:dyDescent="0.25">
      <c r="A11932" s="20" t="s">
        <v>24934</v>
      </c>
      <c r="B11932" t="s">
        <v>24754</v>
      </c>
      <c r="C11932" t="s">
        <v>232</v>
      </c>
      <c r="D11932" s="20" t="s">
        <v>1002</v>
      </c>
      <c r="E11932" s="26">
        <v>43922</v>
      </c>
      <c r="F11932">
        <v>11.5</v>
      </c>
      <c r="G11932">
        <v>14.5</v>
      </c>
      <c r="I11932">
        <v>168</v>
      </c>
      <c r="J11932">
        <v>116</v>
      </c>
      <c r="L11932">
        <v>143</v>
      </c>
      <c r="N11932">
        <v>155</v>
      </c>
      <c r="P11932">
        <v>0</v>
      </c>
      <c r="Q11932">
        <v>15</v>
      </c>
      <c r="S11932">
        <v>13</v>
      </c>
    </row>
    <row r="11933" spans="1:19" x14ac:dyDescent="0.25">
      <c r="A11933" s="20" t="s">
        <v>24935</v>
      </c>
      <c r="B11933" t="s">
        <v>24755</v>
      </c>
      <c r="C11933" t="s">
        <v>317</v>
      </c>
      <c r="D11933" s="20" t="s">
        <v>1002</v>
      </c>
      <c r="E11933" s="26">
        <v>43922</v>
      </c>
      <c r="F11933">
        <v>8.5</v>
      </c>
      <c r="G11933">
        <v>7.5</v>
      </c>
      <c r="I11933">
        <v>18</v>
      </c>
      <c r="J11933">
        <v>50</v>
      </c>
      <c r="L11933">
        <v>43</v>
      </c>
      <c r="N11933">
        <v>18</v>
      </c>
      <c r="P11933">
        <v>0</v>
      </c>
      <c r="Q11933">
        <v>0</v>
      </c>
      <c r="S11933">
        <v>0</v>
      </c>
    </row>
    <row r="11934" spans="1:19" x14ac:dyDescent="0.25">
      <c r="A11934" s="20" t="s">
        <v>24936</v>
      </c>
      <c r="B11934" t="s">
        <v>24756</v>
      </c>
      <c r="C11934" t="s">
        <v>24599</v>
      </c>
      <c r="D11934" s="20" t="s">
        <v>1002</v>
      </c>
      <c r="E11934" s="26">
        <v>43922</v>
      </c>
      <c r="F11934">
        <v>3</v>
      </c>
      <c r="G11934">
        <v>3</v>
      </c>
      <c r="I11934">
        <v>9</v>
      </c>
      <c r="J11934">
        <v>16</v>
      </c>
      <c r="L11934">
        <v>16</v>
      </c>
      <c r="N11934">
        <v>9</v>
      </c>
      <c r="P11934">
        <v>0</v>
      </c>
      <c r="Q11934">
        <v>0</v>
      </c>
      <c r="S11934">
        <v>0</v>
      </c>
    </row>
    <row r="11935" spans="1:19" x14ac:dyDescent="0.25">
      <c r="A11935" s="20" t="s">
        <v>24937</v>
      </c>
      <c r="B11935" t="s">
        <v>24757</v>
      </c>
      <c r="C11935" t="s">
        <v>214</v>
      </c>
      <c r="D11935" s="20" t="s">
        <v>1002</v>
      </c>
      <c r="E11935" s="26">
        <v>43922</v>
      </c>
      <c r="F11935">
        <v>14</v>
      </c>
      <c r="G11935">
        <v>15.5</v>
      </c>
      <c r="I11935">
        <v>103</v>
      </c>
      <c r="J11935">
        <v>120</v>
      </c>
      <c r="L11935">
        <v>131</v>
      </c>
      <c r="N11935">
        <v>88</v>
      </c>
      <c r="P11935">
        <v>9</v>
      </c>
      <c r="Q11935">
        <v>13</v>
      </c>
      <c r="S11935">
        <v>15</v>
      </c>
    </row>
    <row r="11936" spans="1:19" x14ac:dyDescent="0.25">
      <c r="A11936" s="20" t="s">
        <v>24938</v>
      </c>
      <c r="B11936" t="s">
        <v>24758</v>
      </c>
      <c r="C11936" t="s">
        <v>903</v>
      </c>
      <c r="D11936" s="20" t="s">
        <v>1002</v>
      </c>
      <c r="E11936" s="26">
        <v>43922</v>
      </c>
      <c r="F11936">
        <v>6.5</v>
      </c>
      <c r="G11936">
        <v>3</v>
      </c>
      <c r="I11936">
        <v>28</v>
      </c>
      <c r="J11936">
        <v>37</v>
      </c>
      <c r="L11936">
        <v>16</v>
      </c>
      <c r="N11936">
        <v>24</v>
      </c>
      <c r="P11936">
        <v>0</v>
      </c>
      <c r="Q11936">
        <v>0</v>
      </c>
      <c r="S11936">
        <v>4</v>
      </c>
    </row>
    <row r="11937" spans="1:19" x14ac:dyDescent="0.25">
      <c r="A11937" s="20" t="s">
        <v>24939</v>
      </c>
      <c r="B11937" t="s">
        <v>24759</v>
      </c>
      <c r="C11937" t="s">
        <v>230</v>
      </c>
      <c r="D11937" s="20" t="s">
        <v>1002</v>
      </c>
      <c r="E11937" s="26">
        <v>43922</v>
      </c>
      <c r="F11937">
        <v>0</v>
      </c>
      <c r="G11937">
        <v>0</v>
      </c>
      <c r="I11937">
        <v>0</v>
      </c>
      <c r="J11937">
        <v>0</v>
      </c>
      <c r="L11937">
        <v>0</v>
      </c>
      <c r="N11937">
        <v>0</v>
      </c>
      <c r="P11937">
        <v>0</v>
      </c>
      <c r="Q11937">
        <v>0</v>
      </c>
      <c r="S11937">
        <v>0</v>
      </c>
    </row>
    <row r="11938" spans="1:19" x14ac:dyDescent="0.25">
      <c r="A11938" s="20" t="s">
        <v>24940</v>
      </c>
      <c r="B11938" t="s">
        <v>24760</v>
      </c>
      <c r="C11938" t="s">
        <v>234</v>
      </c>
      <c r="D11938" s="20" t="s">
        <v>1002</v>
      </c>
      <c r="E11938" s="26">
        <v>43922</v>
      </c>
      <c r="F11938">
        <v>0</v>
      </c>
      <c r="G11938">
        <v>0</v>
      </c>
      <c r="I11938">
        <v>0</v>
      </c>
      <c r="J11938">
        <v>0</v>
      </c>
      <c r="L11938">
        <v>0</v>
      </c>
      <c r="N11938">
        <v>0</v>
      </c>
      <c r="P11938">
        <v>0</v>
      </c>
      <c r="Q11938">
        <v>0</v>
      </c>
      <c r="S11938">
        <v>0</v>
      </c>
    </row>
    <row r="11939" spans="1:19" x14ac:dyDescent="0.25">
      <c r="A11939" s="20" t="s">
        <v>24941</v>
      </c>
      <c r="B11939" t="s">
        <v>24761</v>
      </c>
      <c r="C11939" t="s">
        <v>217</v>
      </c>
      <c r="D11939" s="20" t="s">
        <v>1002</v>
      </c>
      <c r="E11939" s="26">
        <v>43922</v>
      </c>
      <c r="F11939">
        <v>0</v>
      </c>
      <c r="G11939">
        <v>0</v>
      </c>
      <c r="I11939">
        <v>0</v>
      </c>
      <c r="J11939">
        <v>0</v>
      </c>
      <c r="L11939">
        <v>0</v>
      </c>
      <c r="N11939">
        <v>0</v>
      </c>
      <c r="P11939">
        <v>0</v>
      </c>
      <c r="Q11939">
        <v>0</v>
      </c>
      <c r="S11939">
        <v>0</v>
      </c>
    </row>
    <row r="11940" spans="1:19" x14ac:dyDescent="0.25">
      <c r="A11940" s="20" t="s">
        <v>24942</v>
      </c>
      <c r="B11940" t="s">
        <v>24762</v>
      </c>
      <c r="C11940" t="s">
        <v>342</v>
      </c>
      <c r="D11940" s="20" t="s">
        <v>1002</v>
      </c>
      <c r="E11940" s="26">
        <v>43922</v>
      </c>
      <c r="F11940">
        <v>3</v>
      </c>
      <c r="G11940">
        <v>3</v>
      </c>
      <c r="I11940">
        <v>33</v>
      </c>
      <c r="J11940">
        <v>36</v>
      </c>
      <c r="L11940">
        <v>36</v>
      </c>
      <c r="N11940">
        <v>31</v>
      </c>
      <c r="P11940">
        <v>0</v>
      </c>
      <c r="Q11940">
        <v>0</v>
      </c>
      <c r="S11940">
        <v>2</v>
      </c>
    </row>
    <row r="11941" spans="1:19" x14ac:dyDescent="0.25">
      <c r="A11941" s="20" t="s">
        <v>24943</v>
      </c>
      <c r="B11941" t="s">
        <v>24763</v>
      </c>
      <c r="C11941" t="s">
        <v>220</v>
      </c>
      <c r="D11941" s="20" t="s">
        <v>1002</v>
      </c>
      <c r="E11941" s="26">
        <v>43922</v>
      </c>
      <c r="F11941">
        <v>0</v>
      </c>
      <c r="G11941">
        <v>0</v>
      </c>
      <c r="I11941">
        <v>0</v>
      </c>
      <c r="J11941">
        <v>0</v>
      </c>
      <c r="L11941">
        <v>0</v>
      </c>
      <c r="N11941">
        <v>0</v>
      </c>
      <c r="P11941">
        <v>0</v>
      </c>
      <c r="Q11941">
        <v>0</v>
      </c>
      <c r="S11941">
        <v>0</v>
      </c>
    </row>
    <row r="11942" spans="1:19" x14ac:dyDescent="0.25">
      <c r="A11942" s="20" t="s">
        <v>24944</v>
      </c>
      <c r="B11942" t="s">
        <v>24764</v>
      </c>
      <c r="C11942" t="s">
        <v>242</v>
      </c>
      <c r="D11942" s="20" t="s">
        <v>1000</v>
      </c>
      <c r="E11942" s="26">
        <v>43922</v>
      </c>
      <c r="F11942">
        <v>0</v>
      </c>
      <c r="G11942">
        <v>0</v>
      </c>
      <c r="I11942">
        <v>0</v>
      </c>
      <c r="J11942">
        <v>0</v>
      </c>
      <c r="L11942">
        <v>0</v>
      </c>
      <c r="N11942">
        <v>0</v>
      </c>
      <c r="P11942">
        <v>0</v>
      </c>
      <c r="Q11942">
        <v>0</v>
      </c>
      <c r="S11942">
        <v>0</v>
      </c>
    </row>
    <row r="11943" spans="1:19" x14ac:dyDescent="0.25">
      <c r="A11943" s="20" t="s">
        <v>24945</v>
      </c>
      <c r="B11943" t="s">
        <v>24765</v>
      </c>
      <c r="C11943" t="s">
        <v>242</v>
      </c>
      <c r="D11943" s="20" t="s">
        <v>1002</v>
      </c>
      <c r="E11943" s="26">
        <v>43922</v>
      </c>
      <c r="F11943">
        <v>0</v>
      </c>
      <c r="G11943">
        <v>0</v>
      </c>
      <c r="I11943">
        <v>0</v>
      </c>
      <c r="J11943">
        <v>0</v>
      </c>
      <c r="L11943">
        <v>0</v>
      </c>
      <c r="N11943">
        <v>0</v>
      </c>
      <c r="P11943">
        <v>0</v>
      </c>
      <c r="Q11943">
        <v>0</v>
      </c>
      <c r="S11943">
        <v>0</v>
      </c>
    </row>
    <row r="11944" spans="1:19" x14ac:dyDescent="0.25">
      <c r="A11944" s="20" t="s">
        <v>24946</v>
      </c>
      <c r="B11944" t="s">
        <v>24766</v>
      </c>
      <c r="C11944" t="s">
        <v>2724</v>
      </c>
      <c r="D11944" s="20" t="s">
        <v>1000</v>
      </c>
      <c r="E11944" s="26">
        <v>43922</v>
      </c>
      <c r="F11944">
        <v>3.5</v>
      </c>
      <c r="G11944">
        <v>1.5</v>
      </c>
      <c r="I11944">
        <v>14</v>
      </c>
      <c r="J11944">
        <v>20</v>
      </c>
      <c r="L11944">
        <v>8</v>
      </c>
      <c r="N11944">
        <v>14</v>
      </c>
      <c r="P11944">
        <v>0</v>
      </c>
      <c r="Q11944">
        <v>0</v>
      </c>
      <c r="S11944">
        <v>0</v>
      </c>
    </row>
    <row r="11945" spans="1:19" x14ac:dyDescent="0.25">
      <c r="A11945" s="20" t="s">
        <v>24947</v>
      </c>
      <c r="B11945" t="s">
        <v>24767</v>
      </c>
      <c r="C11945" t="s">
        <v>2724</v>
      </c>
      <c r="D11945" s="20" t="s">
        <v>1001</v>
      </c>
      <c r="E11945" s="26">
        <v>43922</v>
      </c>
      <c r="F11945">
        <v>5</v>
      </c>
      <c r="G11945">
        <v>5</v>
      </c>
      <c r="I11945">
        <v>21</v>
      </c>
      <c r="J11945">
        <v>28</v>
      </c>
      <c r="L11945">
        <v>26</v>
      </c>
      <c r="N11945">
        <v>20</v>
      </c>
      <c r="P11945">
        <v>0</v>
      </c>
      <c r="Q11945">
        <v>0</v>
      </c>
      <c r="S11945">
        <v>1</v>
      </c>
    </row>
    <row r="11946" spans="1:19" x14ac:dyDescent="0.25">
      <c r="A11946" s="20" t="s">
        <v>24948</v>
      </c>
      <c r="B11946" t="s">
        <v>24768</v>
      </c>
      <c r="C11946" t="s">
        <v>2724</v>
      </c>
      <c r="D11946" s="20" t="s">
        <v>1002</v>
      </c>
      <c r="E11946" s="26">
        <v>43922</v>
      </c>
      <c r="F11946">
        <v>8.5</v>
      </c>
      <c r="G11946">
        <v>6.5</v>
      </c>
      <c r="I11946">
        <v>35</v>
      </c>
      <c r="J11946">
        <v>48</v>
      </c>
      <c r="L11946">
        <v>34</v>
      </c>
      <c r="N11946">
        <v>34</v>
      </c>
      <c r="P11946">
        <v>0</v>
      </c>
      <c r="Q11946">
        <v>0</v>
      </c>
      <c r="S11946">
        <v>1</v>
      </c>
    </row>
    <row r="11947" spans="1:19" x14ac:dyDescent="0.25">
      <c r="A11947" s="20" t="s">
        <v>24949</v>
      </c>
      <c r="B11947" t="s">
        <v>24769</v>
      </c>
      <c r="C11947" t="s">
        <v>237</v>
      </c>
      <c r="D11947" s="20" t="s">
        <v>1000</v>
      </c>
      <c r="E11947" s="26">
        <v>43922</v>
      </c>
      <c r="F11947">
        <v>5</v>
      </c>
      <c r="G11947">
        <v>6</v>
      </c>
      <c r="I11947">
        <v>29</v>
      </c>
      <c r="J11947">
        <v>30</v>
      </c>
      <c r="L11947">
        <v>36</v>
      </c>
      <c r="N11947">
        <v>23</v>
      </c>
      <c r="P11947">
        <v>5</v>
      </c>
      <c r="Q11947">
        <v>8</v>
      </c>
      <c r="S11947">
        <v>6</v>
      </c>
    </row>
    <row r="11948" spans="1:19" x14ac:dyDescent="0.25">
      <c r="A11948" s="20" t="s">
        <v>24950</v>
      </c>
      <c r="B11948" t="s">
        <v>24770</v>
      </c>
      <c r="C11948" t="s">
        <v>237</v>
      </c>
      <c r="D11948" s="20" t="s">
        <v>1002</v>
      </c>
      <c r="E11948" s="26">
        <v>43922</v>
      </c>
      <c r="F11948">
        <v>5</v>
      </c>
      <c r="G11948">
        <v>6</v>
      </c>
      <c r="I11948">
        <v>29</v>
      </c>
      <c r="J11948">
        <v>30</v>
      </c>
      <c r="L11948">
        <v>36</v>
      </c>
      <c r="N11948">
        <v>23</v>
      </c>
      <c r="P11948">
        <v>5</v>
      </c>
      <c r="Q11948">
        <v>8</v>
      </c>
      <c r="S11948">
        <v>6</v>
      </c>
    </row>
    <row r="11949" spans="1:19" x14ac:dyDescent="0.25">
      <c r="A11949" s="20" t="s">
        <v>24951</v>
      </c>
      <c r="B11949" t="s">
        <v>24771</v>
      </c>
      <c r="C11949" t="s">
        <v>238</v>
      </c>
      <c r="D11949" s="20" t="s">
        <v>1000</v>
      </c>
      <c r="E11949" s="26">
        <v>43922</v>
      </c>
      <c r="F11949">
        <v>2</v>
      </c>
      <c r="G11949">
        <v>3</v>
      </c>
      <c r="I11949">
        <v>8</v>
      </c>
      <c r="J11949">
        <v>10</v>
      </c>
      <c r="L11949">
        <v>15</v>
      </c>
      <c r="N11949">
        <v>4</v>
      </c>
      <c r="P11949">
        <v>6</v>
      </c>
      <c r="Q11949">
        <v>6</v>
      </c>
      <c r="S11949">
        <v>4</v>
      </c>
    </row>
    <row r="11950" spans="1:19" x14ac:dyDescent="0.25">
      <c r="A11950" s="20" t="s">
        <v>24952</v>
      </c>
      <c r="B11950" t="s">
        <v>24772</v>
      </c>
      <c r="C11950" t="s">
        <v>238</v>
      </c>
      <c r="D11950" s="20" t="s">
        <v>1002</v>
      </c>
      <c r="E11950" s="26">
        <v>43922</v>
      </c>
      <c r="F11950">
        <v>2</v>
      </c>
      <c r="G11950">
        <v>3</v>
      </c>
      <c r="I11950">
        <v>8</v>
      </c>
      <c r="J11950">
        <v>10</v>
      </c>
      <c r="L11950">
        <v>15</v>
      </c>
      <c r="N11950">
        <v>4</v>
      </c>
      <c r="P11950">
        <v>6</v>
      </c>
      <c r="Q11950">
        <v>6</v>
      </c>
      <c r="S11950">
        <v>4</v>
      </c>
    </row>
    <row r="11951" spans="1:19" x14ac:dyDescent="0.25">
      <c r="A11951" s="20" t="s">
        <v>24953</v>
      </c>
      <c r="B11951" t="s">
        <v>24773</v>
      </c>
      <c r="C11951" t="s">
        <v>239</v>
      </c>
      <c r="D11951" s="20" t="s">
        <v>1000</v>
      </c>
      <c r="E11951" s="26">
        <v>43922</v>
      </c>
      <c r="F11951">
        <v>0</v>
      </c>
      <c r="G11951">
        <v>0</v>
      </c>
      <c r="I11951">
        <v>0</v>
      </c>
      <c r="J11951">
        <v>0</v>
      </c>
      <c r="L11951">
        <v>0</v>
      </c>
      <c r="N11951">
        <v>0</v>
      </c>
      <c r="P11951">
        <v>0</v>
      </c>
      <c r="Q11951">
        <v>0</v>
      </c>
      <c r="S11951">
        <v>0</v>
      </c>
    </row>
    <row r="11952" spans="1:19" x14ac:dyDescent="0.25">
      <c r="A11952" s="20" t="s">
        <v>24954</v>
      </c>
      <c r="B11952" t="s">
        <v>24774</v>
      </c>
      <c r="C11952" t="s">
        <v>239</v>
      </c>
      <c r="D11952" s="20" t="s">
        <v>1002</v>
      </c>
      <c r="E11952" s="26">
        <v>43922</v>
      </c>
      <c r="F11952">
        <v>0</v>
      </c>
      <c r="G11952">
        <v>0</v>
      </c>
      <c r="I11952">
        <v>0</v>
      </c>
      <c r="J11952">
        <v>0</v>
      </c>
      <c r="L11952">
        <v>0</v>
      </c>
      <c r="N11952">
        <v>0</v>
      </c>
      <c r="P11952">
        <v>0</v>
      </c>
      <c r="Q11952">
        <v>0</v>
      </c>
      <c r="S11952">
        <v>0</v>
      </c>
    </row>
    <row r="11953" spans="1:19" x14ac:dyDescent="0.25">
      <c r="A11953" s="20" t="s">
        <v>24955</v>
      </c>
      <c r="B11953" t="s">
        <v>24775</v>
      </c>
      <c r="C11953" t="s">
        <v>1988</v>
      </c>
      <c r="D11953" s="20" t="s">
        <v>1000</v>
      </c>
      <c r="E11953" s="26">
        <v>43922</v>
      </c>
      <c r="F11953">
        <v>6.5</v>
      </c>
      <c r="G11953">
        <v>4.5</v>
      </c>
      <c r="I11953">
        <v>20</v>
      </c>
      <c r="J11953">
        <v>38</v>
      </c>
      <c r="L11953">
        <v>26</v>
      </c>
      <c r="N11953">
        <v>16</v>
      </c>
      <c r="P11953">
        <v>0</v>
      </c>
      <c r="Q11953">
        <v>0</v>
      </c>
      <c r="S11953">
        <v>4</v>
      </c>
    </row>
    <row r="11954" spans="1:19" x14ac:dyDescent="0.25">
      <c r="A11954" s="20" t="s">
        <v>24956</v>
      </c>
      <c r="B11954" t="s">
        <v>24776</v>
      </c>
      <c r="C11954" t="s">
        <v>1988</v>
      </c>
      <c r="D11954" s="20" t="s">
        <v>1001</v>
      </c>
      <c r="E11954" s="26">
        <v>43922</v>
      </c>
      <c r="F11954">
        <v>4.5</v>
      </c>
      <c r="G11954">
        <v>5</v>
      </c>
      <c r="I11954">
        <v>14</v>
      </c>
      <c r="J11954">
        <v>24</v>
      </c>
      <c r="L11954">
        <v>27</v>
      </c>
      <c r="N11954">
        <v>12</v>
      </c>
      <c r="P11954">
        <v>1</v>
      </c>
      <c r="Q11954">
        <v>3</v>
      </c>
      <c r="S11954">
        <v>2</v>
      </c>
    </row>
    <row r="11955" spans="1:19" x14ac:dyDescent="0.25">
      <c r="A11955" s="20" t="s">
        <v>24957</v>
      </c>
      <c r="B11955" t="s">
        <v>24777</v>
      </c>
      <c r="C11955" t="s">
        <v>1988</v>
      </c>
      <c r="D11955" s="20" t="s">
        <v>1002</v>
      </c>
      <c r="E11955" s="26">
        <v>43922</v>
      </c>
      <c r="F11955">
        <v>11</v>
      </c>
      <c r="G11955">
        <v>9.5</v>
      </c>
      <c r="I11955">
        <v>34</v>
      </c>
      <c r="J11955">
        <v>62</v>
      </c>
      <c r="L11955">
        <v>53</v>
      </c>
      <c r="N11955">
        <v>28</v>
      </c>
      <c r="P11955">
        <v>1</v>
      </c>
      <c r="Q11955">
        <v>3</v>
      </c>
      <c r="S11955">
        <v>6</v>
      </c>
    </row>
    <row r="11956" spans="1:19" x14ac:dyDescent="0.25">
      <c r="A11956" s="20" t="s">
        <v>24958</v>
      </c>
      <c r="B11956" t="s">
        <v>24778</v>
      </c>
      <c r="C11956" t="s">
        <v>966</v>
      </c>
      <c r="D11956" s="20" t="s">
        <v>1000</v>
      </c>
      <c r="E11956" s="26">
        <v>43922</v>
      </c>
      <c r="F11956">
        <v>0</v>
      </c>
      <c r="G11956">
        <v>0</v>
      </c>
      <c r="I11956">
        <v>0</v>
      </c>
      <c r="J11956">
        <v>0</v>
      </c>
      <c r="L11956">
        <v>0</v>
      </c>
      <c r="N11956">
        <v>0</v>
      </c>
      <c r="P11956">
        <v>0</v>
      </c>
      <c r="Q11956">
        <v>0</v>
      </c>
      <c r="S11956">
        <v>0</v>
      </c>
    </row>
    <row r="11957" spans="1:19" x14ac:dyDescent="0.25">
      <c r="A11957" s="20" t="s">
        <v>24959</v>
      </c>
      <c r="B11957" t="s">
        <v>24779</v>
      </c>
      <c r="C11957" t="s">
        <v>966</v>
      </c>
      <c r="D11957" s="20" t="s">
        <v>1002</v>
      </c>
      <c r="E11957" s="26">
        <v>43922</v>
      </c>
      <c r="F11957">
        <v>0</v>
      </c>
      <c r="G11957">
        <v>0</v>
      </c>
      <c r="I11957">
        <v>0</v>
      </c>
      <c r="J11957">
        <v>0</v>
      </c>
      <c r="L11957">
        <v>0</v>
      </c>
      <c r="N11957">
        <v>0</v>
      </c>
      <c r="P11957">
        <v>0</v>
      </c>
      <c r="Q11957">
        <v>0</v>
      </c>
      <c r="S11957">
        <v>0</v>
      </c>
    </row>
    <row r="11958" spans="1:19" x14ac:dyDescent="0.25">
      <c r="A11958" s="20" t="s">
        <v>24960</v>
      </c>
      <c r="B11958" t="s">
        <v>24780</v>
      </c>
      <c r="C11958" t="s">
        <v>240</v>
      </c>
      <c r="D11958" s="20" t="s">
        <v>1000</v>
      </c>
      <c r="E11958" s="26">
        <v>43922</v>
      </c>
      <c r="F11958">
        <v>17</v>
      </c>
      <c r="G11958">
        <v>17.5</v>
      </c>
      <c r="I11958">
        <v>31</v>
      </c>
      <c r="J11958">
        <v>97</v>
      </c>
      <c r="L11958">
        <v>100</v>
      </c>
      <c r="N11958">
        <v>27</v>
      </c>
      <c r="P11958">
        <v>2</v>
      </c>
      <c r="Q11958">
        <v>3</v>
      </c>
      <c r="S11958">
        <v>4</v>
      </c>
    </row>
    <row r="11959" spans="1:19" x14ac:dyDescent="0.25">
      <c r="A11959" s="20" t="s">
        <v>24961</v>
      </c>
      <c r="B11959" t="s">
        <v>24781</v>
      </c>
      <c r="C11959" t="s">
        <v>240</v>
      </c>
      <c r="D11959" s="20" t="s">
        <v>1002</v>
      </c>
      <c r="E11959" s="26">
        <v>43922</v>
      </c>
      <c r="F11959">
        <v>17</v>
      </c>
      <c r="G11959">
        <v>17.5</v>
      </c>
      <c r="I11959">
        <v>31</v>
      </c>
      <c r="J11959">
        <v>97</v>
      </c>
      <c r="L11959">
        <v>100</v>
      </c>
      <c r="N11959">
        <v>27</v>
      </c>
      <c r="P11959">
        <v>2</v>
      </c>
      <c r="Q11959">
        <v>3</v>
      </c>
      <c r="S11959">
        <v>4</v>
      </c>
    </row>
    <row r="11960" spans="1:19" x14ac:dyDescent="0.25">
      <c r="A11960" s="20" t="s">
        <v>24962</v>
      </c>
      <c r="B11960" t="s">
        <v>24782</v>
      </c>
      <c r="C11960" t="s">
        <v>241</v>
      </c>
      <c r="D11960" s="20" t="s">
        <v>1000</v>
      </c>
      <c r="E11960" s="26">
        <v>43922</v>
      </c>
      <c r="F11960">
        <v>35.5</v>
      </c>
      <c r="G11960">
        <v>43.5</v>
      </c>
      <c r="I11960">
        <v>357</v>
      </c>
      <c r="J11960">
        <v>386</v>
      </c>
      <c r="L11960">
        <v>475</v>
      </c>
      <c r="N11960">
        <v>333</v>
      </c>
      <c r="P11960">
        <v>7</v>
      </c>
      <c r="Q11960">
        <v>24</v>
      </c>
      <c r="S11960">
        <v>24</v>
      </c>
    </row>
    <row r="11961" spans="1:19" x14ac:dyDescent="0.25">
      <c r="A11961" s="20" t="s">
        <v>24963</v>
      </c>
      <c r="B11961" t="s">
        <v>24783</v>
      </c>
      <c r="C11961" t="s">
        <v>241</v>
      </c>
      <c r="D11961" s="20" t="s">
        <v>1002</v>
      </c>
      <c r="E11961" s="26">
        <v>43922</v>
      </c>
      <c r="F11961">
        <v>35.5</v>
      </c>
      <c r="G11961">
        <v>43.5</v>
      </c>
      <c r="I11961">
        <v>357</v>
      </c>
      <c r="J11961">
        <v>386</v>
      </c>
      <c r="L11961">
        <v>475</v>
      </c>
      <c r="N11961">
        <v>333</v>
      </c>
      <c r="P11961">
        <v>7</v>
      </c>
      <c r="Q11961">
        <v>24</v>
      </c>
      <c r="S11961">
        <v>24</v>
      </c>
    </row>
    <row r="11962" spans="1:19" x14ac:dyDescent="0.25">
      <c r="A11962" s="20" t="s">
        <v>24964</v>
      </c>
      <c r="B11962" t="s">
        <v>24784</v>
      </c>
      <c r="C11962" t="s">
        <v>318</v>
      </c>
      <c r="D11962" s="20" t="s">
        <v>1000</v>
      </c>
      <c r="E11962" s="26">
        <v>43922</v>
      </c>
      <c r="F11962">
        <v>3</v>
      </c>
      <c r="G11962">
        <v>2.5</v>
      </c>
      <c r="I11962">
        <v>14</v>
      </c>
      <c r="J11962">
        <v>18</v>
      </c>
      <c r="L11962">
        <v>15</v>
      </c>
      <c r="N11962">
        <v>13</v>
      </c>
      <c r="P11962">
        <v>0</v>
      </c>
      <c r="Q11962">
        <v>0</v>
      </c>
      <c r="S11962">
        <v>1</v>
      </c>
    </row>
    <row r="11963" spans="1:19" x14ac:dyDescent="0.25">
      <c r="A11963" s="20" t="s">
        <v>24965</v>
      </c>
      <c r="B11963" t="s">
        <v>24785</v>
      </c>
      <c r="C11963" t="s">
        <v>318</v>
      </c>
      <c r="D11963" s="20" t="s">
        <v>1002</v>
      </c>
      <c r="E11963" s="26">
        <v>43922</v>
      </c>
      <c r="F11963">
        <v>3</v>
      </c>
      <c r="G11963">
        <v>2.5</v>
      </c>
      <c r="I11963">
        <v>14</v>
      </c>
      <c r="J11963">
        <v>18</v>
      </c>
      <c r="L11963">
        <v>15</v>
      </c>
      <c r="N11963">
        <v>13</v>
      </c>
      <c r="P11963">
        <v>0</v>
      </c>
      <c r="Q11963">
        <v>0</v>
      </c>
      <c r="S11963">
        <v>1</v>
      </c>
    </row>
    <row r="11964" spans="1:19" x14ac:dyDescent="0.25">
      <c r="A11964" s="20" t="s">
        <v>24966</v>
      </c>
      <c r="B11964" t="s">
        <v>24786</v>
      </c>
      <c r="C11964" t="s">
        <v>896</v>
      </c>
      <c r="D11964" s="20" t="s">
        <v>1000</v>
      </c>
      <c r="E11964" s="26">
        <v>43922</v>
      </c>
      <c r="F11964">
        <v>72.5</v>
      </c>
      <c r="G11964">
        <v>78.5</v>
      </c>
      <c r="I11964">
        <v>473</v>
      </c>
      <c r="J11964">
        <v>599</v>
      </c>
      <c r="L11964">
        <v>675</v>
      </c>
      <c r="N11964">
        <v>430</v>
      </c>
      <c r="O11964" t="s">
        <v>904</v>
      </c>
      <c r="P11964">
        <v>20</v>
      </c>
      <c r="Q11964">
        <v>41</v>
      </c>
      <c r="S11964">
        <v>43</v>
      </c>
    </row>
    <row r="11965" spans="1:19" x14ac:dyDescent="0.25">
      <c r="A11965" s="20" t="s">
        <v>24967</v>
      </c>
      <c r="B11965" t="s">
        <v>24787</v>
      </c>
      <c r="C11965" t="s">
        <v>899</v>
      </c>
      <c r="D11965" s="20" t="s">
        <v>1001</v>
      </c>
      <c r="E11965" s="26">
        <v>43922</v>
      </c>
      <c r="F11965">
        <v>9.5</v>
      </c>
      <c r="G11965">
        <v>10</v>
      </c>
      <c r="I11965">
        <v>35</v>
      </c>
      <c r="J11965">
        <v>52</v>
      </c>
      <c r="L11965">
        <v>53</v>
      </c>
      <c r="N11965">
        <v>32</v>
      </c>
      <c r="O11965" t="s">
        <v>904</v>
      </c>
      <c r="P11965">
        <v>1</v>
      </c>
      <c r="Q11965">
        <v>3</v>
      </c>
      <c r="S11965">
        <v>3</v>
      </c>
    </row>
    <row r="11966" spans="1:19" x14ac:dyDescent="0.25">
      <c r="A11966" s="20" t="s">
        <v>24968</v>
      </c>
      <c r="B11966" t="s">
        <v>24788</v>
      </c>
      <c r="C11966" t="s">
        <v>1237</v>
      </c>
      <c r="D11966" s="20" t="s">
        <v>1000</v>
      </c>
      <c r="E11966" s="26">
        <v>43922</v>
      </c>
      <c r="F11966">
        <v>27</v>
      </c>
      <c r="G11966">
        <v>23.5</v>
      </c>
      <c r="I11966">
        <v>65</v>
      </c>
      <c r="J11966">
        <v>155</v>
      </c>
      <c r="L11966">
        <v>134</v>
      </c>
      <c r="N11966">
        <v>57</v>
      </c>
      <c r="P11966">
        <v>2</v>
      </c>
      <c r="Q11966">
        <v>3</v>
      </c>
      <c r="S11966">
        <v>8</v>
      </c>
    </row>
    <row r="11967" spans="1:19" x14ac:dyDescent="0.25">
      <c r="A11967" s="20" t="s">
        <v>24969</v>
      </c>
      <c r="B11967" t="s">
        <v>24789</v>
      </c>
      <c r="C11967" t="s">
        <v>1237</v>
      </c>
      <c r="D11967" s="20" t="s">
        <v>1001</v>
      </c>
      <c r="E11967" s="26">
        <v>43922</v>
      </c>
      <c r="F11967">
        <v>9.5</v>
      </c>
      <c r="G11967">
        <v>10</v>
      </c>
      <c r="I11967">
        <v>35</v>
      </c>
      <c r="J11967">
        <v>52</v>
      </c>
      <c r="L11967">
        <v>53</v>
      </c>
      <c r="N11967">
        <v>32</v>
      </c>
      <c r="P11967">
        <v>1</v>
      </c>
      <c r="Q11967">
        <v>3</v>
      </c>
      <c r="S11967">
        <v>3</v>
      </c>
    </row>
    <row r="11968" spans="1:19" x14ac:dyDescent="0.25">
      <c r="A11968" s="20" t="s">
        <v>24970</v>
      </c>
      <c r="B11968" t="s">
        <v>24790</v>
      </c>
      <c r="C11968" t="s">
        <v>1237</v>
      </c>
      <c r="D11968" s="20" t="s">
        <v>1002</v>
      </c>
      <c r="E11968" s="26">
        <v>43922</v>
      </c>
      <c r="F11968">
        <v>36.5</v>
      </c>
      <c r="G11968">
        <v>33.5</v>
      </c>
      <c r="I11968">
        <v>100</v>
      </c>
      <c r="J11968">
        <v>207</v>
      </c>
      <c r="L11968">
        <v>187</v>
      </c>
      <c r="N11968">
        <v>89</v>
      </c>
      <c r="P11968">
        <v>3</v>
      </c>
      <c r="Q11968">
        <v>6</v>
      </c>
      <c r="S11968">
        <v>11</v>
      </c>
    </row>
    <row r="11969" spans="1:19" x14ac:dyDescent="0.25">
      <c r="A11969" s="20" t="s">
        <v>24971</v>
      </c>
      <c r="B11969" t="s">
        <v>24791</v>
      </c>
      <c r="C11969" t="s">
        <v>235</v>
      </c>
      <c r="D11969" s="20" t="s">
        <v>1002</v>
      </c>
      <c r="E11969" s="26">
        <v>43922</v>
      </c>
      <c r="F11969">
        <v>82</v>
      </c>
      <c r="G11969">
        <v>88.5</v>
      </c>
      <c r="I11969">
        <v>508</v>
      </c>
      <c r="J11969">
        <v>651</v>
      </c>
      <c r="L11969">
        <v>728</v>
      </c>
      <c r="N11969">
        <v>462</v>
      </c>
      <c r="P11969">
        <v>21</v>
      </c>
      <c r="Q11969">
        <v>44</v>
      </c>
      <c r="S11969">
        <v>46</v>
      </c>
    </row>
    <row r="11970" spans="1:19" x14ac:dyDescent="0.25">
      <c r="A11970" s="20" t="s">
        <v>24972</v>
      </c>
      <c r="B11970" t="s">
        <v>25152</v>
      </c>
      <c r="C11970" t="s">
        <v>228</v>
      </c>
      <c r="D11970" s="20" t="s">
        <v>1000</v>
      </c>
      <c r="E11970" s="26">
        <v>43952</v>
      </c>
      <c r="F11970">
        <v>0</v>
      </c>
      <c r="G11970">
        <v>0</v>
      </c>
      <c r="I11970">
        <v>0</v>
      </c>
      <c r="J11970">
        <v>0</v>
      </c>
      <c r="L11970">
        <v>0</v>
      </c>
      <c r="N11970">
        <v>0</v>
      </c>
      <c r="P11970">
        <v>0</v>
      </c>
      <c r="Q11970">
        <v>0</v>
      </c>
      <c r="S11970">
        <v>0</v>
      </c>
    </row>
    <row r="11971" spans="1:19" x14ac:dyDescent="0.25">
      <c r="A11971" s="20" t="s">
        <v>24973</v>
      </c>
      <c r="B11971" t="s">
        <v>25153</v>
      </c>
      <c r="C11971" t="s">
        <v>211</v>
      </c>
      <c r="D11971" s="20" t="s">
        <v>1000</v>
      </c>
      <c r="E11971" s="26">
        <v>43952</v>
      </c>
      <c r="F11971">
        <v>0</v>
      </c>
      <c r="G11971">
        <v>0</v>
      </c>
      <c r="I11971">
        <v>0</v>
      </c>
      <c r="J11971">
        <v>0</v>
      </c>
      <c r="L11971">
        <v>0</v>
      </c>
      <c r="N11971">
        <v>0</v>
      </c>
      <c r="P11971">
        <v>0</v>
      </c>
      <c r="Q11971">
        <v>0</v>
      </c>
      <c r="S11971">
        <v>0</v>
      </c>
    </row>
    <row r="11972" spans="1:19" x14ac:dyDescent="0.25">
      <c r="A11972" s="20" t="s">
        <v>24974</v>
      </c>
      <c r="B11972" t="s">
        <v>25154</v>
      </c>
      <c r="C11972" t="s">
        <v>213</v>
      </c>
      <c r="D11972" s="20" t="s">
        <v>1000</v>
      </c>
      <c r="E11972" s="26">
        <v>43952</v>
      </c>
      <c r="F11972">
        <v>0</v>
      </c>
      <c r="G11972">
        <v>0</v>
      </c>
      <c r="I11972">
        <v>0</v>
      </c>
      <c r="J11972">
        <v>0</v>
      </c>
      <c r="L11972">
        <v>0</v>
      </c>
      <c r="N11972">
        <v>0</v>
      </c>
      <c r="P11972">
        <v>0</v>
      </c>
      <c r="Q11972">
        <v>0</v>
      </c>
      <c r="S11972">
        <v>0</v>
      </c>
    </row>
    <row r="11973" spans="1:19" x14ac:dyDescent="0.25">
      <c r="A11973" s="20" t="s">
        <v>24975</v>
      </c>
      <c r="B11973" t="s">
        <v>25155</v>
      </c>
      <c r="C11973" t="s">
        <v>229</v>
      </c>
      <c r="D11973" s="20" t="s">
        <v>1000</v>
      </c>
      <c r="E11973" s="26">
        <v>43952</v>
      </c>
      <c r="F11973">
        <v>0</v>
      </c>
      <c r="G11973">
        <v>0</v>
      </c>
      <c r="I11973">
        <v>0</v>
      </c>
      <c r="J11973">
        <v>0</v>
      </c>
      <c r="L11973">
        <v>0</v>
      </c>
      <c r="N11973">
        <v>0</v>
      </c>
      <c r="P11973">
        <v>0</v>
      </c>
      <c r="Q11973">
        <v>0</v>
      </c>
      <c r="S11973">
        <v>0</v>
      </c>
    </row>
    <row r="11974" spans="1:19" x14ac:dyDescent="0.25">
      <c r="A11974" s="20" t="s">
        <v>24976</v>
      </c>
      <c r="B11974" t="s">
        <v>25156</v>
      </c>
      <c r="C11974" t="s">
        <v>1051</v>
      </c>
      <c r="D11974" s="20" t="s">
        <v>1000</v>
      </c>
      <c r="E11974" s="26">
        <v>43952</v>
      </c>
      <c r="F11974">
        <v>0</v>
      </c>
      <c r="G11974">
        <v>0</v>
      </c>
      <c r="I11974">
        <v>0</v>
      </c>
      <c r="J11974">
        <v>0</v>
      </c>
      <c r="L11974">
        <v>0</v>
      </c>
      <c r="N11974">
        <v>0</v>
      </c>
      <c r="P11974">
        <v>0</v>
      </c>
      <c r="Q11974">
        <v>0</v>
      </c>
      <c r="S11974">
        <v>0</v>
      </c>
    </row>
    <row r="11975" spans="1:19" x14ac:dyDescent="0.25">
      <c r="A11975" s="20" t="s">
        <v>24977</v>
      </c>
      <c r="B11975" t="s">
        <v>25157</v>
      </c>
      <c r="C11975" t="s">
        <v>1048</v>
      </c>
      <c r="D11975" s="20" t="s">
        <v>1000</v>
      </c>
      <c r="E11975" s="26">
        <v>43952</v>
      </c>
      <c r="F11975">
        <v>0</v>
      </c>
      <c r="G11975">
        <v>0</v>
      </c>
      <c r="I11975">
        <v>0</v>
      </c>
      <c r="J11975">
        <v>0</v>
      </c>
      <c r="L11975">
        <v>0</v>
      </c>
      <c r="N11975">
        <v>0</v>
      </c>
      <c r="P11975">
        <v>0</v>
      </c>
      <c r="Q11975">
        <v>0</v>
      </c>
      <c r="S11975">
        <v>0</v>
      </c>
    </row>
    <row r="11976" spans="1:19" x14ac:dyDescent="0.25">
      <c r="A11976" s="20" t="s">
        <v>24978</v>
      </c>
      <c r="B11976" t="s">
        <v>25158</v>
      </c>
      <c r="C11976" t="s">
        <v>1047</v>
      </c>
      <c r="D11976" s="20" t="s">
        <v>1000</v>
      </c>
      <c r="E11976" s="26">
        <v>43952</v>
      </c>
      <c r="F11976">
        <v>2.5</v>
      </c>
      <c r="G11976">
        <v>1.5</v>
      </c>
      <c r="I11976">
        <v>15</v>
      </c>
      <c r="J11976">
        <v>14</v>
      </c>
      <c r="L11976">
        <v>8</v>
      </c>
      <c r="N11976">
        <v>14</v>
      </c>
      <c r="P11976">
        <v>0</v>
      </c>
      <c r="Q11976">
        <v>0</v>
      </c>
      <c r="S11976">
        <v>1</v>
      </c>
    </row>
    <row r="11977" spans="1:19" x14ac:dyDescent="0.25">
      <c r="A11977" s="20" t="s">
        <v>24979</v>
      </c>
      <c r="B11977" t="s">
        <v>25159</v>
      </c>
      <c r="C11977" t="s">
        <v>1050</v>
      </c>
      <c r="D11977" s="20" t="s">
        <v>1001</v>
      </c>
      <c r="E11977" s="26">
        <v>43952</v>
      </c>
      <c r="F11977">
        <v>1</v>
      </c>
      <c r="G11977">
        <v>1.5</v>
      </c>
      <c r="I11977">
        <v>3</v>
      </c>
      <c r="J11977">
        <v>5</v>
      </c>
      <c r="L11977">
        <v>8</v>
      </c>
      <c r="N11977">
        <v>3</v>
      </c>
      <c r="P11977">
        <v>0</v>
      </c>
      <c r="Q11977">
        <v>0</v>
      </c>
      <c r="S11977">
        <v>0</v>
      </c>
    </row>
    <row r="11978" spans="1:19" x14ac:dyDescent="0.25">
      <c r="A11978" s="20" t="s">
        <v>24980</v>
      </c>
      <c r="B11978" t="s">
        <v>25160</v>
      </c>
      <c r="C11978" t="s">
        <v>1049</v>
      </c>
      <c r="D11978" s="20" t="s">
        <v>1001</v>
      </c>
      <c r="E11978" s="26">
        <v>43952</v>
      </c>
      <c r="F11978">
        <v>0</v>
      </c>
      <c r="G11978">
        <v>0</v>
      </c>
      <c r="I11978">
        <v>0</v>
      </c>
      <c r="J11978">
        <v>0</v>
      </c>
      <c r="L11978">
        <v>0</v>
      </c>
      <c r="N11978">
        <v>0</v>
      </c>
      <c r="P11978">
        <v>0</v>
      </c>
      <c r="Q11978">
        <v>0</v>
      </c>
      <c r="S11978">
        <v>0</v>
      </c>
    </row>
    <row r="11979" spans="1:19" x14ac:dyDescent="0.25">
      <c r="A11979" s="20" t="s">
        <v>24981</v>
      </c>
      <c r="B11979" t="s">
        <v>25161</v>
      </c>
      <c r="C11979" t="s">
        <v>1048</v>
      </c>
      <c r="D11979" s="20" t="s">
        <v>1001</v>
      </c>
      <c r="E11979" s="26">
        <v>43952</v>
      </c>
      <c r="F11979">
        <v>3</v>
      </c>
      <c r="G11979">
        <v>2</v>
      </c>
      <c r="I11979">
        <v>13</v>
      </c>
      <c r="J11979">
        <v>17</v>
      </c>
      <c r="L11979">
        <v>10</v>
      </c>
      <c r="N11979">
        <v>12</v>
      </c>
      <c r="P11979">
        <v>0</v>
      </c>
      <c r="Q11979">
        <v>0</v>
      </c>
      <c r="S11979">
        <v>1</v>
      </c>
    </row>
    <row r="11980" spans="1:19" x14ac:dyDescent="0.25">
      <c r="A11980" s="20" t="s">
        <v>24982</v>
      </c>
      <c r="B11980" t="s">
        <v>25162</v>
      </c>
      <c r="C11980" t="s">
        <v>24256</v>
      </c>
      <c r="D11980" s="20" t="s">
        <v>1001</v>
      </c>
      <c r="E11980" s="26">
        <v>43952</v>
      </c>
      <c r="F11980">
        <v>1.5</v>
      </c>
      <c r="G11980">
        <v>1.5</v>
      </c>
      <c r="I11980">
        <v>6</v>
      </c>
      <c r="J11980">
        <v>8</v>
      </c>
      <c r="L11980">
        <v>8</v>
      </c>
      <c r="N11980">
        <v>5</v>
      </c>
      <c r="P11980">
        <v>0</v>
      </c>
      <c r="Q11980">
        <v>0</v>
      </c>
      <c r="S11980">
        <v>1</v>
      </c>
    </row>
    <row r="11981" spans="1:19" x14ac:dyDescent="0.25">
      <c r="A11981" s="20" t="s">
        <v>24983</v>
      </c>
      <c r="B11981" t="s">
        <v>25163</v>
      </c>
      <c r="C11981" t="s">
        <v>1047</v>
      </c>
      <c r="D11981" s="20" t="s">
        <v>1001</v>
      </c>
      <c r="E11981" s="26">
        <v>43952</v>
      </c>
      <c r="F11981">
        <v>0</v>
      </c>
      <c r="G11981">
        <v>0</v>
      </c>
      <c r="I11981">
        <v>0</v>
      </c>
      <c r="J11981">
        <v>0</v>
      </c>
      <c r="L11981">
        <v>0</v>
      </c>
      <c r="N11981">
        <v>0</v>
      </c>
      <c r="P11981">
        <v>0</v>
      </c>
      <c r="Q11981">
        <v>0</v>
      </c>
      <c r="S11981">
        <v>0</v>
      </c>
    </row>
    <row r="11982" spans="1:19" x14ac:dyDescent="0.25">
      <c r="A11982" s="20" t="s">
        <v>24984</v>
      </c>
      <c r="B11982" t="s">
        <v>25164</v>
      </c>
      <c r="C11982" t="s">
        <v>959</v>
      </c>
      <c r="D11982" s="20" t="s">
        <v>1000</v>
      </c>
      <c r="E11982" s="26">
        <v>43952</v>
      </c>
      <c r="F11982">
        <v>0</v>
      </c>
      <c r="G11982">
        <v>0</v>
      </c>
      <c r="I11982">
        <v>0</v>
      </c>
      <c r="J11982">
        <v>0</v>
      </c>
      <c r="L11982">
        <v>0</v>
      </c>
      <c r="N11982">
        <v>0</v>
      </c>
      <c r="P11982">
        <v>0</v>
      </c>
      <c r="Q11982">
        <v>0</v>
      </c>
      <c r="S11982">
        <v>0</v>
      </c>
    </row>
    <row r="11983" spans="1:19" x14ac:dyDescent="0.25">
      <c r="A11983" s="20" t="s">
        <v>24985</v>
      </c>
      <c r="B11983" t="s">
        <v>25165</v>
      </c>
      <c r="C11983" t="s">
        <v>205</v>
      </c>
      <c r="D11983" s="20" t="s">
        <v>1000</v>
      </c>
      <c r="E11983" s="26">
        <v>43952</v>
      </c>
      <c r="F11983">
        <v>0</v>
      </c>
      <c r="G11983">
        <v>0</v>
      </c>
      <c r="I11983">
        <v>0</v>
      </c>
      <c r="J11983">
        <v>0</v>
      </c>
      <c r="L11983">
        <v>0</v>
      </c>
      <c r="N11983">
        <v>0</v>
      </c>
      <c r="P11983">
        <v>0</v>
      </c>
      <c r="Q11983">
        <v>0</v>
      </c>
      <c r="S11983">
        <v>0</v>
      </c>
    </row>
    <row r="11984" spans="1:19" x14ac:dyDescent="0.25">
      <c r="A11984" s="20" t="s">
        <v>24986</v>
      </c>
      <c r="B11984" t="s">
        <v>25166</v>
      </c>
      <c r="C11984" t="s">
        <v>384</v>
      </c>
      <c r="D11984" s="20" t="s">
        <v>1000</v>
      </c>
      <c r="E11984" s="26">
        <v>43952</v>
      </c>
      <c r="F11984">
        <v>0</v>
      </c>
      <c r="G11984">
        <v>0</v>
      </c>
      <c r="I11984">
        <v>0</v>
      </c>
      <c r="J11984">
        <v>0</v>
      </c>
      <c r="L11984">
        <v>0</v>
      </c>
      <c r="N11984">
        <v>0</v>
      </c>
      <c r="P11984">
        <v>0</v>
      </c>
      <c r="Q11984">
        <v>0</v>
      </c>
      <c r="S11984">
        <v>0</v>
      </c>
    </row>
    <row r="11985" spans="1:19" x14ac:dyDescent="0.25">
      <c r="A11985" s="20" t="s">
        <v>24987</v>
      </c>
      <c r="B11985" t="s">
        <v>25167</v>
      </c>
      <c r="C11985" t="s">
        <v>210</v>
      </c>
      <c r="D11985" s="20" t="s">
        <v>1000</v>
      </c>
      <c r="E11985" s="26">
        <v>43952</v>
      </c>
      <c r="F11985">
        <v>0</v>
      </c>
      <c r="G11985">
        <v>0</v>
      </c>
      <c r="I11985">
        <v>0</v>
      </c>
      <c r="J11985">
        <v>0</v>
      </c>
      <c r="L11985">
        <v>0</v>
      </c>
      <c r="N11985">
        <v>0</v>
      </c>
      <c r="P11985">
        <v>0</v>
      </c>
      <c r="Q11985">
        <v>0</v>
      </c>
      <c r="S11985">
        <v>0</v>
      </c>
    </row>
    <row r="11986" spans="1:19" x14ac:dyDescent="0.25">
      <c r="A11986" s="20" t="s">
        <v>24988</v>
      </c>
      <c r="B11986" t="s">
        <v>25168</v>
      </c>
      <c r="C11986" t="s">
        <v>215</v>
      </c>
      <c r="D11986" s="20" t="s">
        <v>1000</v>
      </c>
      <c r="E11986" s="26">
        <v>43952</v>
      </c>
      <c r="F11986">
        <v>5</v>
      </c>
      <c r="G11986">
        <v>6</v>
      </c>
      <c r="I11986">
        <v>28</v>
      </c>
      <c r="J11986">
        <v>30</v>
      </c>
      <c r="L11986">
        <v>36</v>
      </c>
      <c r="N11986">
        <v>23</v>
      </c>
      <c r="O11986">
        <v>1.23</v>
      </c>
      <c r="P11986">
        <v>4</v>
      </c>
      <c r="Q11986">
        <v>5</v>
      </c>
      <c r="S11986">
        <v>5</v>
      </c>
    </row>
    <row r="11987" spans="1:19" x14ac:dyDescent="0.25">
      <c r="A11987" s="20" t="s">
        <v>24989</v>
      </c>
      <c r="B11987" t="s">
        <v>25169</v>
      </c>
      <c r="C11987" t="s">
        <v>960</v>
      </c>
      <c r="D11987" s="20" t="s">
        <v>1000</v>
      </c>
      <c r="E11987" s="26">
        <v>43952</v>
      </c>
      <c r="F11987">
        <v>0</v>
      </c>
      <c r="G11987">
        <v>0</v>
      </c>
      <c r="I11987">
        <v>0</v>
      </c>
      <c r="J11987">
        <v>0</v>
      </c>
      <c r="L11987">
        <v>0</v>
      </c>
      <c r="N11987">
        <v>0</v>
      </c>
      <c r="P11987">
        <v>0</v>
      </c>
      <c r="Q11987">
        <v>0</v>
      </c>
      <c r="S11987">
        <v>0</v>
      </c>
    </row>
    <row r="11988" spans="1:19" x14ac:dyDescent="0.25">
      <c r="A11988" s="20" t="s">
        <v>24990</v>
      </c>
      <c r="B11988" t="s">
        <v>25170</v>
      </c>
      <c r="C11988" t="s">
        <v>961</v>
      </c>
      <c r="D11988" s="20" t="s">
        <v>1000</v>
      </c>
      <c r="E11988" s="26">
        <v>43952</v>
      </c>
      <c r="F11988">
        <v>3</v>
      </c>
      <c r="G11988">
        <v>3</v>
      </c>
      <c r="I11988">
        <v>9</v>
      </c>
      <c r="J11988">
        <v>15</v>
      </c>
      <c r="L11988">
        <v>15</v>
      </c>
      <c r="N11988">
        <v>7</v>
      </c>
      <c r="P11988">
        <v>1</v>
      </c>
      <c r="Q11988">
        <v>1</v>
      </c>
      <c r="S11988">
        <v>2</v>
      </c>
    </row>
    <row r="11989" spans="1:19" x14ac:dyDescent="0.25">
      <c r="A11989" s="20" t="s">
        <v>24991</v>
      </c>
      <c r="B11989" t="s">
        <v>25171</v>
      </c>
      <c r="C11989" t="s">
        <v>221</v>
      </c>
      <c r="D11989" s="20" t="s">
        <v>1000</v>
      </c>
      <c r="E11989" s="26">
        <v>43952</v>
      </c>
      <c r="F11989">
        <v>0</v>
      </c>
      <c r="G11989">
        <v>0</v>
      </c>
      <c r="I11989">
        <v>0</v>
      </c>
      <c r="J11989">
        <v>0</v>
      </c>
      <c r="L11989">
        <v>0</v>
      </c>
      <c r="N11989">
        <v>0</v>
      </c>
      <c r="P11989">
        <v>0</v>
      </c>
      <c r="Q11989">
        <v>0</v>
      </c>
      <c r="S11989">
        <v>0</v>
      </c>
    </row>
    <row r="11990" spans="1:19" x14ac:dyDescent="0.25">
      <c r="A11990" s="20" t="s">
        <v>24992</v>
      </c>
      <c r="B11990" t="s">
        <v>25172</v>
      </c>
      <c r="C11990" t="s">
        <v>222</v>
      </c>
      <c r="D11990" s="20" t="s">
        <v>1000</v>
      </c>
      <c r="E11990" s="26">
        <v>43952</v>
      </c>
      <c r="F11990">
        <v>0</v>
      </c>
      <c r="G11990">
        <v>0</v>
      </c>
      <c r="I11990">
        <v>0</v>
      </c>
      <c r="J11990">
        <v>0</v>
      </c>
      <c r="L11990">
        <v>0</v>
      </c>
      <c r="N11990">
        <v>0</v>
      </c>
      <c r="P11990">
        <v>0</v>
      </c>
      <c r="Q11990">
        <v>0</v>
      </c>
      <c r="S11990">
        <v>0</v>
      </c>
    </row>
    <row r="11991" spans="1:19" x14ac:dyDescent="0.25">
      <c r="A11991" s="20" t="s">
        <v>24993</v>
      </c>
      <c r="B11991" t="s">
        <v>25173</v>
      </c>
      <c r="C11991" t="s">
        <v>1052</v>
      </c>
      <c r="D11991" s="20" t="s">
        <v>1000</v>
      </c>
      <c r="E11991" s="26">
        <v>43952</v>
      </c>
      <c r="F11991">
        <v>3.5</v>
      </c>
      <c r="G11991">
        <v>3</v>
      </c>
      <c r="I11991">
        <v>6</v>
      </c>
      <c r="J11991">
        <v>21</v>
      </c>
      <c r="L11991">
        <v>18</v>
      </c>
      <c r="N11991">
        <v>6</v>
      </c>
      <c r="P11991">
        <v>0</v>
      </c>
      <c r="Q11991">
        <v>0</v>
      </c>
      <c r="S11991">
        <v>0</v>
      </c>
    </row>
    <row r="11992" spans="1:19" x14ac:dyDescent="0.25">
      <c r="A11992" s="20" t="s">
        <v>24994</v>
      </c>
      <c r="B11992" t="s">
        <v>25174</v>
      </c>
      <c r="C11992" t="s">
        <v>1053</v>
      </c>
      <c r="D11992" s="20" t="s">
        <v>1000</v>
      </c>
      <c r="E11992" s="26">
        <v>43952</v>
      </c>
      <c r="F11992">
        <v>1.5</v>
      </c>
      <c r="G11992">
        <v>1.5</v>
      </c>
      <c r="I11992">
        <v>15</v>
      </c>
      <c r="J11992">
        <v>8</v>
      </c>
      <c r="L11992">
        <v>8</v>
      </c>
      <c r="N11992">
        <v>14</v>
      </c>
      <c r="P11992">
        <v>0</v>
      </c>
      <c r="Q11992">
        <v>0</v>
      </c>
      <c r="S11992">
        <v>1</v>
      </c>
    </row>
    <row r="11993" spans="1:19" x14ac:dyDescent="0.25">
      <c r="A11993" s="20" t="s">
        <v>24995</v>
      </c>
      <c r="B11993" t="s">
        <v>25175</v>
      </c>
      <c r="C11993" t="s">
        <v>1052</v>
      </c>
      <c r="D11993" s="20" t="s">
        <v>1001</v>
      </c>
      <c r="E11993" s="26">
        <v>43952</v>
      </c>
      <c r="F11993">
        <v>1.5</v>
      </c>
      <c r="G11993">
        <v>1.5</v>
      </c>
      <c r="I11993">
        <v>6</v>
      </c>
      <c r="J11993">
        <v>7</v>
      </c>
      <c r="L11993">
        <v>8</v>
      </c>
      <c r="N11993">
        <v>4</v>
      </c>
      <c r="P11993">
        <v>1</v>
      </c>
      <c r="Q11993">
        <v>3</v>
      </c>
      <c r="S11993">
        <v>2</v>
      </c>
    </row>
    <row r="11994" spans="1:19" x14ac:dyDescent="0.25">
      <c r="A11994" s="20" t="s">
        <v>24996</v>
      </c>
      <c r="B11994" t="s">
        <v>25176</v>
      </c>
      <c r="C11994" t="s">
        <v>1053</v>
      </c>
      <c r="D11994" s="20" t="s">
        <v>1001</v>
      </c>
      <c r="E11994" s="26">
        <v>43952</v>
      </c>
      <c r="F11994">
        <v>0</v>
      </c>
      <c r="G11994">
        <v>0</v>
      </c>
      <c r="I11994">
        <v>0</v>
      </c>
      <c r="J11994">
        <v>0</v>
      </c>
      <c r="L11994">
        <v>0</v>
      </c>
      <c r="N11994">
        <v>0</v>
      </c>
      <c r="P11994">
        <v>0</v>
      </c>
      <c r="Q11994">
        <v>0</v>
      </c>
      <c r="S11994">
        <v>0</v>
      </c>
    </row>
    <row r="11995" spans="1:19" x14ac:dyDescent="0.25">
      <c r="A11995" s="20" t="s">
        <v>24997</v>
      </c>
      <c r="B11995" t="s">
        <v>25177</v>
      </c>
      <c r="C11995" t="s">
        <v>1054</v>
      </c>
      <c r="D11995" s="20" t="s">
        <v>1001</v>
      </c>
      <c r="E11995" s="26">
        <v>43952</v>
      </c>
      <c r="F11995">
        <v>1.5</v>
      </c>
      <c r="G11995">
        <v>2</v>
      </c>
      <c r="I11995">
        <v>4</v>
      </c>
      <c r="J11995">
        <v>9</v>
      </c>
      <c r="L11995">
        <v>11</v>
      </c>
      <c r="N11995">
        <v>4</v>
      </c>
      <c r="P11995">
        <v>0</v>
      </c>
      <c r="Q11995">
        <v>0</v>
      </c>
      <c r="S11995">
        <v>0</v>
      </c>
    </row>
    <row r="11996" spans="1:19" x14ac:dyDescent="0.25">
      <c r="A11996" s="20" t="s">
        <v>24998</v>
      </c>
      <c r="B11996" t="s">
        <v>25178</v>
      </c>
      <c r="C11996" t="s">
        <v>24273</v>
      </c>
      <c r="D11996" s="20" t="s">
        <v>1001</v>
      </c>
      <c r="E11996" s="26">
        <v>43952</v>
      </c>
      <c r="F11996">
        <v>1.5</v>
      </c>
      <c r="G11996">
        <v>1.5</v>
      </c>
      <c r="I11996">
        <v>5</v>
      </c>
      <c r="J11996">
        <v>8</v>
      </c>
      <c r="L11996">
        <v>8</v>
      </c>
      <c r="N11996">
        <v>3</v>
      </c>
      <c r="P11996">
        <v>0</v>
      </c>
      <c r="Q11996">
        <v>1</v>
      </c>
      <c r="S11996">
        <v>2</v>
      </c>
    </row>
    <row r="11997" spans="1:19" x14ac:dyDescent="0.25">
      <c r="A11997" s="20" t="s">
        <v>24999</v>
      </c>
      <c r="B11997" t="s">
        <v>25179</v>
      </c>
      <c r="C11997" t="s">
        <v>200</v>
      </c>
      <c r="D11997" s="20" t="s">
        <v>1000</v>
      </c>
      <c r="E11997" s="26">
        <v>43952</v>
      </c>
      <c r="F11997">
        <v>1</v>
      </c>
      <c r="G11997">
        <v>3.5</v>
      </c>
      <c r="I11997">
        <v>2</v>
      </c>
      <c r="J11997">
        <v>5</v>
      </c>
      <c r="L11997">
        <v>20</v>
      </c>
      <c r="N11997">
        <v>2</v>
      </c>
      <c r="P11997">
        <v>0</v>
      </c>
      <c r="Q11997">
        <v>0</v>
      </c>
      <c r="S11997">
        <v>0</v>
      </c>
    </row>
    <row r="11998" spans="1:19" x14ac:dyDescent="0.25">
      <c r="A11998" s="20" t="s">
        <v>25000</v>
      </c>
      <c r="B11998" t="s">
        <v>25180</v>
      </c>
      <c r="C11998" t="s">
        <v>204</v>
      </c>
      <c r="D11998" s="20" t="s">
        <v>1000</v>
      </c>
      <c r="E11998" s="26">
        <v>43952</v>
      </c>
      <c r="F11998">
        <v>0</v>
      </c>
      <c r="G11998">
        <v>0</v>
      </c>
      <c r="I11998">
        <v>0</v>
      </c>
      <c r="J11998">
        <v>0</v>
      </c>
      <c r="L11998">
        <v>0</v>
      </c>
      <c r="N11998">
        <v>0</v>
      </c>
      <c r="P11998">
        <v>0</v>
      </c>
      <c r="Q11998">
        <v>0</v>
      </c>
      <c r="S11998">
        <v>0</v>
      </c>
    </row>
    <row r="11999" spans="1:19" x14ac:dyDescent="0.25">
      <c r="A11999" s="20" t="s">
        <v>25001</v>
      </c>
      <c r="B11999" t="s">
        <v>25181</v>
      </c>
      <c r="C11999" t="s">
        <v>385</v>
      </c>
      <c r="D11999" s="20" t="s">
        <v>1000</v>
      </c>
      <c r="E11999" s="26">
        <v>43952</v>
      </c>
      <c r="F11999">
        <v>0</v>
      </c>
      <c r="G11999">
        <v>0</v>
      </c>
      <c r="I11999">
        <v>0</v>
      </c>
      <c r="J11999">
        <v>0</v>
      </c>
      <c r="L11999">
        <v>0</v>
      </c>
      <c r="N11999">
        <v>0</v>
      </c>
      <c r="P11999">
        <v>0</v>
      </c>
      <c r="Q11999">
        <v>0</v>
      </c>
      <c r="S11999">
        <v>0</v>
      </c>
    </row>
    <row r="12000" spans="1:19" x14ac:dyDescent="0.25">
      <c r="A12000" s="20" t="s">
        <v>25002</v>
      </c>
      <c r="B12000" t="s">
        <v>25182</v>
      </c>
      <c r="C12000" t="s">
        <v>208</v>
      </c>
      <c r="D12000" s="20" t="s">
        <v>1000</v>
      </c>
      <c r="E12000" s="26">
        <v>43952</v>
      </c>
      <c r="F12000">
        <v>3</v>
      </c>
      <c r="G12000">
        <v>1.5</v>
      </c>
      <c r="I12000">
        <v>12</v>
      </c>
      <c r="J12000">
        <v>17</v>
      </c>
      <c r="L12000">
        <v>9</v>
      </c>
      <c r="N12000">
        <v>10</v>
      </c>
      <c r="P12000">
        <v>0</v>
      </c>
      <c r="Q12000">
        <v>0</v>
      </c>
      <c r="S12000">
        <v>2</v>
      </c>
    </row>
    <row r="12001" spans="1:19" x14ac:dyDescent="0.25">
      <c r="A12001" s="20" t="s">
        <v>25003</v>
      </c>
      <c r="B12001" t="s">
        <v>25183</v>
      </c>
      <c r="C12001" t="s">
        <v>900</v>
      </c>
      <c r="D12001" s="20" t="s">
        <v>1000</v>
      </c>
      <c r="E12001" s="26">
        <v>43952</v>
      </c>
      <c r="F12001">
        <v>4</v>
      </c>
      <c r="G12001">
        <v>4</v>
      </c>
      <c r="I12001">
        <v>10</v>
      </c>
      <c r="J12001">
        <v>23</v>
      </c>
      <c r="L12001">
        <v>23</v>
      </c>
      <c r="N12001">
        <v>6</v>
      </c>
      <c r="P12001">
        <v>0</v>
      </c>
      <c r="Q12001">
        <v>0</v>
      </c>
      <c r="S12001">
        <v>4</v>
      </c>
    </row>
    <row r="12002" spans="1:19" x14ac:dyDescent="0.25">
      <c r="A12002" s="20" t="s">
        <v>25004</v>
      </c>
      <c r="B12002" t="s">
        <v>25184</v>
      </c>
      <c r="C12002" t="s">
        <v>905</v>
      </c>
      <c r="D12002" s="20" t="s">
        <v>1000</v>
      </c>
      <c r="E12002" s="26">
        <v>43952</v>
      </c>
      <c r="F12002">
        <v>1.5</v>
      </c>
      <c r="G12002">
        <v>2</v>
      </c>
      <c r="I12002">
        <v>0</v>
      </c>
      <c r="J12002">
        <v>8</v>
      </c>
      <c r="L12002">
        <v>11</v>
      </c>
      <c r="N12002">
        <v>0</v>
      </c>
      <c r="P12002">
        <v>0</v>
      </c>
      <c r="Q12002">
        <v>0</v>
      </c>
      <c r="S12002">
        <v>0</v>
      </c>
    </row>
    <row r="12003" spans="1:19" x14ac:dyDescent="0.25">
      <c r="A12003" s="20" t="s">
        <v>25005</v>
      </c>
      <c r="B12003" t="s">
        <v>25185</v>
      </c>
      <c r="C12003" t="s">
        <v>316</v>
      </c>
      <c r="D12003" s="20" t="s">
        <v>1000</v>
      </c>
      <c r="E12003" s="26">
        <v>43952</v>
      </c>
      <c r="F12003">
        <v>6</v>
      </c>
      <c r="G12003">
        <v>6.5</v>
      </c>
      <c r="I12003">
        <v>9</v>
      </c>
      <c r="J12003">
        <v>33</v>
      </c>
      <c r="L12003">
        <v>37</v>
      </c>
      <c r="N12003">
        <v>9</v>
      </c>
      <c r="P12003">
        <v>1</v>
      </c>
      <c r="Q12003">
        <v>1</v>
      </c>
      <c r="S12003">
        <v>0</v>
      </c>
    </row>
    <row r="12004" spans="1:19" x14ac:dyDescent="0.25">
      <c r="A12004" s="20" t="s">
        <v>25006</v>
      </c>
      <c r="B12004" t="s">
        <v>25186</v>
      </c>
      <c r="C12004" t="s">
        <v>218</v>
      </c>
      <c r="D12004" s="20" t="s">
        <v>1000</v>
      </c>
      <c r="E12004" s="26">
        <v>43952</v>
      </c>
      <c r="F12004">
        <v>0</v>
      </c>
      <c r="G12004">
        <v>0</v>
      </c>
      <c r="I12004">
        <v>0</v>
      </c>
      <c r="J12004">
        <v>0</v>
      </c>
      <c r="L12004">
        <v>0</v>
      </c>
      <c r="N12004">
        <v>0</v>
      </c>
      <c r="P12004">
        <v>0</v>
      </c>
      <c r="Q12004">
        <v>0</v>
      </c>
      <c r="S12004">
        <v>0</v>
      </c>
    </row>
    <row r="12005" spans="1:19" x14ac:dyDescent="0.25">
      <c r="A12005" s="20" t="s">
        <v>25007</v>
      </c>
      <c r="B12005" t="s">
        <v>25187</v>
      </c>
      <c r="C12005" t="s">
        <v>202</v>
      </c>
      <c r="D12005" s="20" t="s">
        <v>1000</v>
      </c>
      <c r="E12005" s="26">
        <v>43952</v>
      </c>
      <c r="F12005">
        <v>12</v>
      </c>
      <c r="G12005">
        <v>15.5</v>
      </c>
      <c r="I12005">
        <v>77</v>
      </c>
      <c r="J12005">
        <v>132</v>
      </c>
      <c r="L12005">
        <v>172</v>
      </c>
      <c r="N12005">
        <v>77</v>
      </c>
      <c r="P12005">
        <v>0</v>
      </c>
      <c r="Q12005">
        <v>1</v>
      </c>
      <c r="S12005">
        <v>0</v>
      </c>
    </row>
    <row r="12006" spans="1:19" x14ac:dyDescent="0.25">
      <c r="A12006" s="20" t="s">
        <v>25008</v>
      </c>
      <c r="B12006" t="s">
        <v>25188</v>
      </c>
      <c r="C12006" t="s">
        <v>347</v>
      </c>
      <c r="D12006" s="20" t="s">
        <v>1000</v>
      </c>
      <c r="E12006" s="26">
        <v>43952</v>
      </c>
      <c r="F12006">
        <v>0</v>
      </c>
      <c r="G12006">
        <v>0</v>
      </c>
      <c r="I12006">
        <v>0</v>
      </c>
      <c r="J12006">
        <v>0</v>
      </c>
      <c r="L12006">
        <v>0</v>
      </c>
      <c r="N12006">
        <v>0</v>
      </c>
      <c r="P12006">
        <v>0</v>
      </c>
      <c r="Q12006">
        <v>0</v>
      </c>
      <c r="S12006">
        <v>0</v>
      </c>
    </row>
    <row r="12007" spans="1:19" x14ac:dyDescent="0.25">
      <c r="A12007" s="20" t="s">
        <v>25009</v>
      </c>
      <c r="B12007" t="s">
        <v>25189</v>
      </c>
      <c r="C12007" t="s">
        <v>224</v>
      </c>
      <c r="D12007" s="20" t="s">
        <v>1000</v>
      </c>
      <c r="E12007" s="26">
        <v>43952</v>
      </c>
      <c r="F12007">
        <v>0</v>
      </c>
      <c r="G12007">
        <v>0</v>
      </c>
      <c r="I12007">
        <v>0</v>
      </c>
      <c r="J12007">
        <v>0</v>
      </c>
      <c r="L12007">
        <v>0</v>
      </c>
      <c r="N12007">
        <v>0</v>
      </c>
      <c r="P12007">
        <v>0</v>
      </c>
      <c r="Q12007">
        <v>0</v>
      </c>
      <c r="S12007">
        <v>0</v>
      </c>
    </row>
    <row r="12008" spans="1:19" x14ac:dyDescent="0.25">
      <c r="A12008" s="20" t="s">
        <v>25010</v>
      </c>
      <c r="B12008" t="s">
        <v>25190</v>
      </c>
      <c r="C12008" t="s">
        <v>345</v>
      </c>
      <c r="D12008" s="20" t="s">
        <v>1000</v>
      </c>
      <c r="E12008" s="26">
        <v>43952</v>
      </c>
      <c r="F12008">
        <v>0</v>
      </c>
      <c r="G12008">
        <v>0</v>
      </c>
      <c r="I12008">
        <v>0</v>
      </c>
      <c r="J12008">
        <v>0</v>
      </c>
      <c r="L12008">
        <v>0</v>
      </c>
      <c r="N12008">
        <v>0</v>
      </c>
      <c r="P12008">
        <v>0</v>
      </c>
      <c r="Q12008">
        <v>0</v>
      </c>
      <c r="S12008">
        <v>0</v>
      </c>
    </row>
    <row r="12009" spans="1:19" x14ac:dyDescent="0.25">
      <c r="A12009" s="20" t="s">
        <v>25011</v>
      </c>
      <c r="B12009" t="s">
        <v>25191</v>
      </c>
      <c r="C12009" t="s">
        <v>226</v>
      </c>
      <c r="D12009" s="20" t="s">
        <v>1000</v>
      </c>
      <c r="E12009" s="26">
        <v>43952</v>
      </c>
      <c r="F12009">
        <v>2</v>
      </c>
      <c r="G12009">
        <v>4</v>
      </c>
      <c r="I12009">
        <v>12</v>
      </c>
      <c r="J12009">
        <v>22</v>
      </c>
      <c r="L12009">
        <v>44</v>
      </c>
      <c r="N12009">
        <v>12</v>
      </c>
      <c r="P12009">
        <v>0</v>
      </c>
      <c r="Q12009">
        <v>0</v>
      </c>
      <c r="S12009">
        <v>0</v>
      </c>
    </row>
    <row r="12010" spans="1:19" x14ac:dyDescent="0.25">
      <c r="A12010" s="20" t="s">
        <v>25012</v>
      </c>
      <c r="B12010" t="s">
        <v>25192</v>
      </c>
      <c r="C12010" t="s">
        <v>231</v>
      </c>
      <c r="D12010" s="20" t="s">
        <v>1000</v>
      </c>
      <c r="E12010" s="26">
        <v>43952</v>
      </c>
      <c r="F12010">
        <v>9.5</v>
      </c>
      <c r="G12010">
        <v>11.5</v>
      </c>
      <c r="I12010">
        <v>160</v>
      </c>
      <c r="J12010">
        <v>106</v>
      </c>
      <c r="L12010">
        <v>128</v>
      </c>
      <c r="N12010">
        <v>160</v>
      </c>
      <c r="P12010">
        <v>0</v>
      </c>
      <c r="Q12010">
        <v>0</v>
      </c>
      <c r="S12010">
        <v>0</v>
      </c>
    </row>
    <row r="12011" spans="1:19" x14ac:dyDescent="0.25">
      <c r="A12011" s="20" t="s">
        <v>25013</v>
      </c>
      <c r="B12011" t="s">
        <v>25193</v>
      </c>
      <c r="C12011" t="s">
        <v>216</v>
      </c>
      <c r="D12011" s="20" t="s">
        <v>1000</v>
      </c>
      <c r="E12011" s="26">
        <v>43952</v>
      </c>
      <c r="F12011">
        <v>9</v>
      </c>
      <c r="G12011">
        <v>9.5</v>
      </c>
      <c r="I12011">
        <v>66</v>
      </c>
      <c r="J12011">
        <v>90</v>
      </c>
      <c r="L12011">
        <v>95</v>
      </c>
      <c r="N12011">
        <v>63</v>
      </c>
      <c r="P12011">
        <v>10</v>
      </c>
      <c r="Q12011">
        <v>11</v>
      </c>
      <c r="S12011">
        <v>3</v>
      </c>
    </row>
    <row r="12012" spans="1:19" x14ac:dyDescent="0.25">
      <c r="A12012" s="20" t="s">
        <v>25014</v>
      </c>
      <c r="B12012" t="s">
        <v>25194</v>
      </c>
      <c r="C12012" t="s">
        <v>233</v>
      </c>
      <c r="D12012" s="20" t="s">
        <v>1000</v>
      </c>
      <c r="E12012" s="26">
        <v>43952</v>
      </c>
      <c r="F12012">
        <v>0</v>
      </c>
      <c r="G12012">
        <v>0</v>
      </c>
      <c r="I12012">
        <v>0</v>
      </c>
      <c r="J12012">
        <v>0</v>
      </c>
      <c r="L12012">
        <v>0</v>
      </c>
      <c r="N12012">
        <v>0</v>
      </c>
      <c r="P12012">
        <v>0</v>
      </c>
      <c r="Q12012">
        <v>0</v>
      </c>
      <c r="S12012">
        <v>0</v>
      </c>
    </row>
    <row r="12013" spans="1:19" x14ac:dyDescent="0.25">
      <c r="A12013" s="20" t="s">
        <v>25015</v>
      </c>
      <c r="B12013" t="s">
        <v>25195</v>
      </c>
      <c r="C12013" t="s">
        <v>219</v>
      </c>
      <c r="D12013" s="20" t="s">
        <v>1000</v>
      </c>
      <c r="E12013" s="26">
        <v>43952</v>
      </c>
      <c r="F12013">
        <v>0</v>
      </c>
      <c r="G12013">
        <v>0</v>
      </c>
      <c r="I12013">
        <v>0</v>
      </c>
      <c r="J12013">
        <v>0</v>
      </c>
      <c r="L12013">
        <v>0</v>
      </c>
      <c r="N12013">
        <v>0</v>
      </c>
      <c r="P12013">
        <v>0</v>
      </c>
      <c r="Q12013">
        <v>0</v>
      </c>
      <c r="S12013">
        <v>0</v>
      </c>
    </row>
    <row r="12014" spans="1:19" x14ac:dyDescent="0.25">
      <c r="A12014" s="20" t="s">
        <v>25016</v>
      </c>
      <c r="B12014" t="s">
        <v>25196</v>
      </c>
      <c r="C12014" t="s">
        <v>340</v>
      </c>
      <c r="D12014" s="20" t="s">
        <v>1000</v>
      </c>
      <c r="E12014" s="26">
        <v>43952</v>
      </c>
      <c r="F12014">
        <v>3</v>
      </c>
      <c r="G12014">
        <v>3</v>
      </c>
      <c r="I12014">
        <v>32</v>
      </c>
      <c r="J12014">
        <v>36</v>
      </c>
      <c r="L12014">
        <v>36</v>
      </c>
      <c r="N12014">
        <v>32</v>
      </c>
      <c r="P12014">
        <v>0</v>
      </c>
      <c r="Q12014">
        <v>1</v>
      </c>
      <c r="S12014">
        <v>0</v>
      </c>
    </row>
    <row r="12015" spans="1:19" x14ac:dyDescent="0.25">
      <c r="A12015" s="20" t="s">
        <v>25017</v>
      </c>
      <c r="B12015" t="s">
        <v>25197</v>
      </c>
      <c r="C12015" t="s">
        <v>350</v>
      </c>
      <c r="D12015" s="20" t="s">
        <v>1000</v>
      </c>
      <c r="E12015" s="26">
        <v>43952</v>
      </c>
      <c r="F12015">
        <v>0</v>
      </c>
      <c r="G12015">
        <v>0</v>
      </c>
      <c r="I12015">
        <v>0</v>
      </c>
      <c r="J12015">
        <v>0</v>
      </c>
      <c r="L12015">
        <v>0</v>
      </c>
      <c r="N12015">
        <v>0</v>
      </c>
      <c r="P12015">
        <v>0</v>
      </c>
      <c r="Q12015">
        <v>0</v>
      </c>
      <c r="S12015">
        <v>0</v>
      </c>
    </row>
    <row r="12016" spans="1:19" x14ac:dyDescent="0.25">
      <c r="A12016" s="20" t="s">
        <v>25018</v>
      </c>
      <c r="B12016" t="s">
        <v>25198</v>
      </c>
      <c r="C12016" t="s">
        <v>351</v>
      </c>
      <c r="D12016" s="20" t="s">
        <v>1000</v>
      </c>
      <c r="E12016" s="26">
        <v>43952</v>
      </c>
      <c r="F12016">
        <v>0</v>
      </c>
      <c r="G12016">
        <v>0</v>
      </c>
      <c r="I12016">
        <v>0</v>
      </c>
      <c r="J12016">
        <v>0</v>
      </c>
      <c r="L12016">
        <v>0</v>
      </c>
      <c r="N12016">
        <v>0</v>
      </c>
      <c r="P12016">
        <v>0</v>
      </c>
      <c r="Q12016">
        <v>0</v>
      </c>
      <c r="S12016">
        <v>0</v>
      </c>
    </row>
    <row r="12017" spans="1:19" x14ac:dyDescent="0.25">
      <c r="A12017" s="20" t="s">
        <v>25019</v>
      </c>
      <c r="B12017" t="s">
        <v>25199</v>
      </c>
      <c r="C12017" t="s">
        <v>352</v>
      </c>
      <c r="D12017" s="20" t="s">
        <v>1000</v>
      </c>
      <c r="E12017" s="26">
        <v>43952</v>
      </c>
      <c r="F12017">
        <v>0</v>
      </c>
      <c r="G12017">
        <v>0</v>
      </c>
      <c r="I12017">
        <v>0</v>
      </c>
      <c r="J12017">
        <v>0</v>
      </c>
      <c r="L12017">
        <v>0</v>
      </c>
      <c r="N12017">
        <v>0</v>
      </c>
      <c r="P12017">
        <v>0</v>
      </c>
      <c r="Q12017">
        <v>0</v>
      </c>
      <c r="S12017">
        <v>0</v>
      </c>
    </row>
    <row r="12018" spans="1:19" x14ac:dyDescent="0.25">
      <c r="A12018" s="20" t="s">
        <v>25020</v>
      </c>
      <c r="B12018" t="s">
        <v>25200</v>
      </c>
      <c r="C12018" t="s">
        <v>353</v>
      </c>
      <c r="D12018" s="20" t="s">
        <v>1000</v>
      </c>
      <c r="E12018" s="26">
        <v>43952</v>
      </c>
      <c r="F12018">
        <v>0</v>
      </c>
      <c r="G12018">
        <v>0</v>
      </c>
      <c r="I12018">
        <v>0</v>
      </c>
      <c r="J12018">
        <v>0</v>
      </c>
      <c r="L12018">
        <v>0</v>
      </c>
      <c r="N12018">
        <v>0</v>
      </c>
      <c r="P12018">
        <v>0</v>
      </c>
      <c r="Q12018">
        <v>0</v>
      </c>
      <c r="S12018">
        <v>0</v>
      </c>
    </row>
    <row r="12019" spans="1:19" x14ac:dyDescent="0.25">
      <c r="A12019" s="20" t="s">
        <v>25021</v>
      </c>
      <c r="B12019" t="s">
        <v>25201</v>
      </c>
      <c r="C12019" t="s">
        <v>386</v>
      </c>
      <c r="D12019" s="20" t="s">
        <v>1000</v>
      </c>
      <c r="E12019" s="26">
        <v>43952</v>
      </c>
      <c r="F12019">
        <v>0</v>
      </c>
      <c r="G12019">
        <v>0</v>
      </c>
      <c r="I12019">
        <v>0</v>
      </c>
      <c r="J12019">
        <v>0</v>
      </c>
      <c r="L12019">
        <v>0</v>
      </c>
      <c r="N12019">
        <v>0</v>
      </c>
      <c r="P12019">
        <v>0</v>
      </c>
      <c r="Q12019">
        <v>0</v>
      </c>
      <c r="S12019">
        <v>0</v>
      </c>
    </row>
    <row r="12020" spans="1:19" x14ac:dyDescent="0.25">
      <c r="A12020" s="20" t="s">
        <v>25022</v>
      </c>
      <c r="B12020" t="s">
        <v>25202</v>
      </c>
      <c r="C12020" t="s">
        <v>354</v>
      </c>
      <c r="D12020" s="20" t="s">
        <v>1000</v>
      </c>
      <c r="E12020" s="26">
        <v>43952</v>
      </c>
      <c r="F12020">
        <v>2</v>
      </c>
      <c r="G12020">
        <v>1.5</v>
      </c>
      <c r="I12020">
        <v>8</v>
      </c>
      <c r="J12020">
        <v>12</v>
      </c>
      <c r="L12020">
        <v>9</v>
      </c>
      <c r="N12020">
        <v>8</v>
      </c>
      <c r="P12020">
        <v>0</v>
      </c>
      <c r="Q12020">
        <v>0</v>
      </c>
      <c r="S12020">
        <v>0</v>
      </c>
    </row>
    <row r="12021" spans="1:19" x14ac:dyDescent="0.25">
      <c r="A12021" s="20" t="s">
        <v>25023</v>
      </c>
      <c r="B12021" t="s">
        <v>25203</v>
      </c>
      <c r="C12021" t="s">
        <v>355</v>
      </c>
      <c r="D12021" s="20" t="s">
        <v>1000</v>
      </c>
      <c r="E12021" s="26">
        <v>43952</v>
      </c>
      <c r="F12021">
        <v>2</v>
      </c>
      <c r="G12021">
        <v>1</v>
      </c>
      <c r="I12021">
        <v>4</v>
      </c>
      <c r="J12021">
        <v>12</v>
      </c>
      <c r="L12021">
        <v>6</v>
      </c>
      <c r="N12021">
        <v>4</v>
      </c>
      <c r="P12021">
        <v>0</v>
      </c>
      <c r="Q12021">
        <v>0</v>
      </c>
      <c r="S12021">
        <v>0</v>
      </c>
    </row>
    <row r="12022" spans="1:19" x14ac:dyDescent="0.25">
      <c r="A12022" s="20" t="s">
        <v>25024</v>
      </c>
      <c r="B12022" t="s">
        <v>25204</v>
      </c>
      <c r="C12022" t="s">
        <v>228</v>
      </c>
      <c r="D12022" s="20" t="s">
        <v>1002</v>
      </c>
      <c r="E12022" s="26">
        <v>43952</v>
      </c>
      <c r="F12022">
        <v>0</v>
      </c>
      <c r="G12022">
        <v>0</v>
      </c>
      <c r="I12022">
        <v>0</v>
      </c>
      <c r="J12022">
        <v>0</v>
      </c>
      <c r="L12022">
        <v>0</v>
      </c>
      <c r="N12022">
        <v>0</v>
      </c>
      <c r="P12022">
        <v>0</v>
      </c>
      <c r="Q12022">
        <v>0</v>
      </c>
      <c r="S12022">
        <v>0</v>
      </c>
    </row>
    <row r="12023" spans="1:19" x14ac:dyDescent="0.25">
      <c r="A12023" s="20" t="s">
        <v>25025</v>
      </c>
      <c r="B12023" t="s">
        <v>25205</v>
      </c>
      <c r="C12023" t="s">
        <v>211</v>
      </c>
      <c r="D12023" s="20" t="s">
        <v>1002</v>
      </c>
      <c r="E12023" s="26">
        <v>43952</v>
      </c>
      <c r="F12023">
        <v>0</v>
      </c>
      <c r="G12023">
        <v>0</v>
      </c>
      <c r="I12023">
        <v>0</v>
      </c>
      <c r="J12023">
        <v>0</v>
      </c>
      <c r="L12023">
        <v>0</v>
      </c>
      <c r="N12023">
        <v>0</v>
      </c>
      <c r="P12023">
        <v>0</v>
      </c>
      <c r="Q12023">
        <v>0</v>
      </c>
      <c r="S12023">
        <v>0</v>
      </c>
    </row>
    <row r="12024" spans="1:19" x14ac:dyDescent="0.25">
      <c r="A12024" s="20" t="s">
        <v>25026</v>
      </c>
      <c r="B12024" t="s">
        <v>25206</v>
      </c>
      <c r="C12024" t="s">
        <v>213</v>
      </c>
      <c r="D12024" s="20" t="s">
        <v>1002</v>
      </c>
      <c r="E12024" s="26">
        <v>43952</v>
      </c>
      <c r="F12024">
        <v>0</v>
      </c>
      <c r="G12024">
        <v>0</v>
      </c>
      <c r="I12024">
        <v>0</v>
      </c>
      <c r="J12024">
        <v>0</v>
      </c>
      <c r="L12024">
        <v>0</v>
      </c>
      <c r="N12024">
        <v>0</v>
      </c>
      <c r="P12024">
        <v>0</v>
      </c>
      <c r="Q12024">
        <v>0</v>
      </c>
      <c r="S12024">
        <v>0</v>
      </c>
    </row>
    <row r="12025" spans="1:19" x14ac:dyDescent="0.25">
      <c r="A12025" s="20" t="s">
        <v>25027</v>
      </c>
      <c r="B12025" t="s">
        <v>25207</v>
      </c>
      <c r="C12025" t="s">
        <v>229</v>
      </c>
      <c r="D12025" s="20" t="s">
        <v>1002</v>
      </c>
      <c r="E12025" s="26">
        <v>43952</v>
      </c>
      <c r="F12025">
        <v>0</v>
      </c>
      <c r="G12025">
        <v>0</v>
      </c>
      <c r="I12025">
        <v>0</v>
      </c>
      <c r="J12025">
        <v>0</v>
      </c>
      <c r="L12025">
        <v>0</v>
      </c>
      <c r="N12025">
        <v>0</v>
      </c>
      <c r="P12025">
        <v>0</v>
      </c>
      <c r="Q12025">
        <v>0</v>
      </c>
      <c r="S12025">
        <v>0</v>
      </c>
    </row>
    <row r="12026" spans="1:19" x14ac:dyDescent="0.25">
      <c r="A12026" s="20" t="s">
        <v>25028</v>
      </c>
      <c r="B12026" t="s">
        <v>25208</v>
      </c>
      <c r="C12026" t="s">
        <v>1051</v>
      </c>
      <c r="D12026" s="20" t="s">
        <v>1002</v>
      </c>
      <c r="E12026" s="26">
        <v>43952</v>
      </c>
      <c r="F12026">
        <v>0</v>
      </c>
      <c r="G12026">
        <v>0</v>
      </c>
      <c r="I12026">
        <v>0</v>
      </c>
      <c r="J12026">
        <v>0</v>
      </c>
      <c r="L12026">
        <v>0</v>
      </c>
      <c r="N12026">
        <v>0</v>
      </c>
      <c r="P12026">
        <v>0</v>
      </c>
      <c r="Q12026">
        <v>0</v>
      </c>
      <c r="S12026">
        <v>0</v>
      </c>
    </row>
    <row r="12027" spans="1:19" x14ac:dyDescent="0.25">
      <c r="A12027" s="20" t="s">
        <v>25029</v>
      </c>
      <c r="B12027" t="s">
        <v>25209</v>
      </c>
      <c r="C12027" t="s">
        <v>1049</v>
      </c>
      <c r="D12027" s="20" t="s">
        <v>1002</v>
      </c>
      <c r="E12027" s="26">
        <v>43952</v>
      </c>
      <c r="F12027">
        <v>0</v>
      </c>
      <c r="G12027">
        <v>0</v>
      </c>
      <c r="I12027">
        <v>0</v>
      </c>
      <c r="J12027">
        <v>0</v>
      </c>
      <c r="L12027">
        <v>0</v>
      </c>
      <c r="N12027">
        <v>0</v>
      </c>
      <c r="P12027">
        <v>0</v>
      </c>
      <c r="Q12027">
        <v>0</v>
      </c>
      <c r="S12027">
        <v>0</v>
      </c>
    </row>
    <row r="12028" spans="1:19" x14ac:dyDescent="0.25">
      <c r="A12028" s="20" t="s">
        <v>25030</v>
      </c>
      <c r="B12028" t="s">
        <v>25210</v>
      </c>
      <c r="C12028" t="s">
        <v>959</v>
      </c>
      <c r="D12028" s="20" t="s">
        <v>1002</v>
      </c>
      <c r="E12028" s="26">
        <v>43952</v>
      </c>
      <c r="F12028">
        <v>0</v>
      </c>
      <c r="G12028">
        <v>0</v>
      </c>
      <c r="I12028">
        <v>0</v>
      </c>
      <c r="J12028">
        <v>0</v>
      </c>
      <c r="L12028">
        <v>0</v>
      </c>
      <c r="N12028">
        <v>0</v>
      </c>
      <c r="P12028">
        <v>0</v>
      </c>
      <c r="Q12028">
        <v>0</v>
      </c>
      <c r="S12028">
        <v>0</v>
      </c>
    </row>
    <row r="12029" spans="1:19" x14ac:dyDescent="0.25">
      <c r="A12029" s="20" t="s">
        <v>25031</v>
      </c>
      <c r="B12029" t="s">
        <v>25211</v>
      </c>
      <c r="C12029" t="s">
        <v>205</v>
      </c>
      <c r="D12029" s="20" t="s">
        <v>1002</v>
      </c>
      <c r="E12029" s="26">
        <v>43952</v>
      </c>
      <c r="F12029">
        <v>0</v>
      </c>
      <c r="G12029">
        <v>0</v>
      </c>
      <c r="I12029">
        <v>0</v>
      </c>
      <c r="J12029">
        <v>0</v>
      </c>
      <c r="L12029">
        <v>0</v>
      </c>
      <c r="N12029">
        <v>0</v>
      </c>
      <c r="P12029">
        <v>0</v>
      </c>
      <c r="Q12029">
        <v>0</v>
      </c>
      <c r="S12029">
        <v>0</v>
      </c>
    </row>
    <row r="12030" spans="1:19" x14ac:dyDescent="0.25">
      <c r="A12030" s="20" t="s">
        <v>25032</v>
      </c>
      <c r="B12030" t="s">
        <v>25212</v>
      </c>
      <c r="C12030" t="s">
        <v>384</v>
      </c>
      <c r="D12030" s="20" t="s">
        <v>1002</v>
      </c>
      <c r="E12030" s="26">
        <v>43952</v>
      </c>
      <c r="F12030">
        <v>0</v>
      </c>
      <c r="G12030">
        <v>0</v>
      </c>
      <c r="I12030">
        <v>0</v>
      </c>
      <c r="J12030">
        <v>0</v>
      </c>
      <c r="L12030">
        <v>0</v>
      </c>
      <c r="N12030">
        <v>0</v>
      </c>
      <c r="P12030">
        <v>0</v>
      </c>
      <c r="Q12030">
        <v>0</v>
      </c>
      <c r="S12030">
        <v>0</v>
      </c>
    </row>
    <row r="12031" spans="1:19" x14ac:dyDescent="0.25">
      <c r="A12031" s="20" t="s">
        <v>25033</v>
      </c>
      <c r="B12031" t="s">
        <v>25213</v>
      </c>
      <c r="C12031" t="s">
        <v>210</v>
      </c>
      <c r="D12031" s="20" t="s">
        <v>1002</v>
      </c>
      <c r="E12031" s="26">
        <v>43952</v>
      </c>
      <c r="F12031">
        <v>0</v>
      </c>
      <c r="G12031">
        <v>0</v>
      </c>
      <c r="I12031">
        <v>0</v>
      </c>
      <c r="J12031">
        <v>0</v>
      </c>
      <c r="L12031">
        <v>0</v>
      </c>
      <c r="N12031">
        <v>0</v>
      </c>
      <c r="P12031">
        <v>0</v>
      </c>
      <c r="Q12031">
        <v>0</v>
      </c>
      <c r="S12031">
        <v>0</v>
      </c>
    </row>
    <row r="12032" spans="1:19" x14ac:dyDescent="0.25">
      <c r="A12032" s="20" t="s">
        <v>25034</v>
      </c>
      <c r="B12032" t="s">
        <v>25214</v>
      </c>
      <c r="C12032" t="s">
        <v>215</v>
      </c>
      <c r="D12032" s="20" t="s">
        <v>1002</v>
      </c>
      <c r="E12032" s="26">
        <v>43952</v>
      </c>
      <c r="F12032">
        <v>5</v>
      </c>
      <c r="G12032">
        <v>6</v>
      </c>
      <c r="I12032">
        <v>28</v>
      </c>
      <c r="J12032">
        <v>30</v>
      </c>
      <c r="L12032">
        <v>36</v>
      </c>
      <c r="N12032">
        <v>23</v>
      </c>
      <c r="P12032">
        <v>4</v>
      </c>
      <c r="Q12032">
        <v>5</v>
      </c>
      <c r="S12032">
        <v>5</v>
      </c>
    </row>
    <row r="12033" spans="1:19" x14ac:dyDescent="0.25">
      <c r="A12033" s="20" t="s">
        <v>25035</v>
      </c>
      <c r="B12033" t="s">
        <v>25215</v>
      </c>
      <c r="C12033" t="s">
        <v>960</v>
      </c>
      <c r="D12033" s="20" t="s">
        <v>1002</v>
      </c>
      <c r="E12033" s="26">
        <v>43952</v>
      </c>
      <c r="F12033">
        <v>0</v>
      </c>
      <c r="G12033">
        <v>0</v>
      </c>
      <c r="I12033">
        <v>0</v>
      </c>
      <c r="J12033">
        <v>0</v>
      </c>
      <c r="L12033">
        <v>0</v>
      </c>
      <c r="N12033">
        <v>0</v>
      </c>
      <c r="P12033">
        <v>0</v>
      </c>
      <c r="Q12033">
        <v>0</v>
      </c>
      <c r="S12033">
        <v>0</v>
      </c>
    </row>
    <row r="12034" spans="1:19" x14ac:dyDescent="0.25">
      <c r="A12034" s="20" t="s">
        <v>25036</v>
      </c>
      <c r="B12034" t="s">
        <v>25216</v>
      </c>
      <c r="C12034" t="s">
        <v>961</v>
      </c>
      <c r="D12034" s="20" t="s">
        <v>1002</v>
      </c>
      <c r="E12034" s="26">
        <v>43952</v>
      </c>
      <c r="F12034">
        <v>3</v>
      </c>
      <c r="G12034">
        <v>3</v>
      </c>
      <c r="I12034">
        <v>9</v>
      </c>
      <c r="J12034">
        <v>15</v>
      </c>
      <c r="L12034">
        <v>15</v>
      </c>
      <c r="N12034">
        <v>7</v>
      </c>
      <c r="P12034">
        <v>1</v>
      </c>
      <c r="Q12034">
        <v>1</v>
      </c>
      <c r="S12034">
        <v>2</v>
      </c>
    </row>
    <row r="12035" spans="1:19" x14ac:dyDescent="0.25">
      <c r="A12035" s="20" t="s">
        <v>25037</v>
      </c>
      <c r="B12035" t="s">
        <v>25217</v>
      </c>
      <c r="C12035" t="s">
        <v>221</v>
      </c>
      <c r="D12035" s="20" t="s">
        <v>1002</v>
      </c>
      <c r="E12035" s="26">
        <v>43952</v>
      </c>
      <c r="F12035">
        <v>0</v>
      </c>
      <c r="G12035">
        <v>0</v>
      </c>
      <c r="I12035">
        <v>0</v>
      </c>
      <c r="J12035">
        <v>0</v>
      </c>
      <c r="L12035">
        <v>0</v>
      </c>
      <c r="N12035">
        <v>0</v>
      </c>
      <c r="P12035">
        <v>0</v>
      </c>
      <c r="Q12035">
        <v>0</v>
      </c>
      <c r="S12035">
        <v>0</v>
      </c>
    </row>
    <row r="12036" spans="1:19" x14ac:dyDescent="0.25">
      <c r="A12036" s="20" t="s">
        <v>25038</v>
      </c>
      <c r="B12036" t="s">
        <v>25218</v>
      </c>
      <c r="C12036" t="s">
        <v>222</v>
      </c>
      <c r="D12036" s="20" t="s">
        <v>1002</v>
      </c>
      <c r="E12036" s="26">
        <v>43952</v>
      </c>
      <c r="F12036">
        <v>0</v>
      </c>
      <c r="G12036">
        <v>0</v>
      </c>
      <c r="I12036">
        <v>0</v>
      </c>
      <c r="J12036">
        <v>0</v>
      </c>
      <c r="L12036">
        <v>0</v>
      </c>
      <c r="N12036">
        <v>0</v>
      </c>
      <c r="P12036">
        <v>0</v>
      </c>
      <c r="Q12036">
        <v>0</v>
      </c>
      <c r="S12036">
        <v>0</v>
      </c>
    </row>
    <row r="12037" spans="1:19" x14ac:dyDescent="0.25">
      <c r="A12037" s="20" t="s">
        <v>25039</v>
      </c>
      <c r="B12037" t="s">
        <v>25219</v>
      </c>
      <c r="C12037" t="s">
        <v>200</v>
      </c>
      <c r="D12037" s="20" t="s">
        <v>1002</v>
      </c>
      <c r="E12037" s="26">
        <v>43952</v>
      </c>
      <c r="F12037">
        <v>1</v>
      </c>
      <c r="G12037">
        <v>3.5</v>
      </c>
      <c r="I12037">
        <v>2</v>
      </c>
      <c r="J12037">
        <v>5</v>
      </c>
      <c r="L12037">
        <v>20</v>
      </c>
      <c r="N12037">
        <v>2</v>
      </c>
      <c r="P12037">
        <v>0</v>
      </c>
      <c r="Q12037">
        <v>0</v>
      </c>
      <c r="S12037">
        <v>0</v>
      </c>
    </row>
    <row r="12038" spans="1:19" x14ac:dyDescent="0.25">
      <c r="A12038" s="20" t="s">
        <v>25040</v>
      </c>
      <c r="B12038" t="s">
        <v>25220</v>
      </c>
      <c r="C12038" t="s">
        <v>204</v>
      </c>
      <c r="D12038" s="20" t="s">
        <v>1002</v>
      </c>
      <c r="E12038" s="26">
        <v>43952</v>
      </c>
      <c r="F12038">
        <v>0</v>
      </c>
      <c r="G12038">
        <v>0</v>
      </c>
      <c r="I12038">
        <v>0</v>
      </c>
      <c r="J12038">
        <v>0</v>
      </c>
      <c r="L12038">
        <v>0</v>
      </c>
      <c r="N12038">
        <v>0</v>
      </c>
      <c r="P12038">
        <v>0</v>
      </c>
      <c r="Q12038">
        <v>0</v>
      </c>
      <c r="S12038">
        <v>0</v>
      </c>
    </row>
    <row r="12039" spans="1:19" x14ac:dyDescent="0.25">
      <c r="A12039" s="20" t="s">
        <v>25041</v>
      </c>
      <c r="B12039" t="s">
        <v>25221</v>
      </c>
      <c r="C12039" t="s">
        <v>385</v>
      </c>
      <c r="D12039" s="20" t="s">
        <v>1002</v>
      </c>
      <c r="E12039" s="26">
        <v>43952</v>
      </c>
      <c r="F12039">
        <v>0</v>
      </c>
      <c r="G12039">
        <v>0</v>
      </c>
      <c r="I12039">
        <v>0</v>
      </c>
      <c r="J12039">
        <v>0</v>
      </c>
      <c r="L12039">
        <v>0</v>
      </c>
      <c r="N12039">
        <v>0</v>
      </c>
      <c r="P12039">
        <v>0</v>
      </c>
      <c r="Q12039">
        <v>0</v>
      </c>
      <c r="S12039">
        <v>0</v>
      </c>
    </row>
    <row r="12040" spans="1:19" x14ac:dyDescent="0.25">
      <c r="A12040" s="20" t="s">
        <v>25042</v>
      </c>
      <c r="B12040" t="s">
        <v>25222</v>
      </c>
      <c r="C12040" t="s">
        <v>208</v>
      </c>
      <c r="D12040" s="20" t="s">
        <v>1002</v>
      </c>
      <c r="E12040" s="26">
        <v>43952</v>
      </c>
      <c r="F12040">
        <v>3</v>
      </c>
      <c r="G12040">
        <v>1.5</v>
      </c>
      <c r="I12040">
        <v>12</v>
      </c>
      <c r="J12040">
        <v>17</v>
      </c>
      <c r="L12040">
        <v>9</v>
      </c>
      <c r="N12040">
        <v>10</v>
      </c>
      <c r="P12040">
        <v>0</v>
      </c>
      <c r="Q12040">
        <v>0</v>
      </c>
      <c r="S12040">
        <v>2</v>
      </c>
    </row>
    <row r="12041" spans="1:19" x14ac:dyDescent="0.25">
      <c r="A12041" s="20" t="s">
        <v>25043</v>
      </c>
      <c r="B12041" t="s">
        <v>25223</v>
      </c>
      <c r="C12041" t="s">
        <v>900</v>
      </c>
      <c r="D12041" s="20" t="s">
        <v>1002</v>
      </c>
      <c r="E12041" s="26">
        <v>43952</v>
      </c>
      <c r="F12041">
        <v>4</v>
      </c>
      <c r="G12041">
        <v>4</v>
      </c>
      <c r="I12041">
        <v>10</v>
      </c>
      <c r="J12041">
        <v>23</v>
      </c>
      <c r="L12041">
        <v>23</v>
      </c>
      <c r="N12041">
        <v>6</v>
      </c>
      <c r="P12041">
        <v>0</v>
      </c>
      <c r="Q12041">
        <v>0</v>
      </c>
      <c r="S12041">
        <v>4</v>
      </c>
    </row>
    <row r="12042" spans="1:19" x14ac:dyDescent="0.25">
      <c r="A12042" s="20" t="s">
        <v>25044</v>
      </c>
      <c r="B12042" t="s">
        <v>25224</v>
      </c>
      <c r="C12042" t="s">
        <v>905</v>
      </c>
      <c r="D12042" s="20" t="s">
        <v>1002</v>
      </c>
      <c r="E12042" s="26">
        <v>43952</v>
      </c>
      <c r="F12042">
        <v>1.5</v>
      </c>
      <c r="G12042">
        <v>2</v>
      </c>
      <c r="I12042">
        <v>0</v>
      </c>
      <c r="J12042">
        <v>8</v>
      </c>
      <c r="L12042">
        <v>11</v>
      </c>
      <c r="N12042">
        <v>0</v>
      </c>
      <c r="P12042">
        <v>0</v>
      </c>
      <c r="Q12042">
        <v>0</v>
      </c>
      <c r="S12042">
        <v>0</v>
      </c>
    </row>
    <row r="12043" spans="1:19" x14ac:dyDescent="0.25">
      <c r="A12043" s="20" t="s">
        <v>25045</v>
      </c>
      <c r="B12043" t="s">
        <v>25225</v>
      </c>
      <c r="C12043" t="s">
        <v>316</v>
      </c>
      <c r="D12043" s="20" t="s">
        <v>1002</v>
      </c>
      <c r="E12043" s="26">
        <v>43952</v>
      </c>
      <c r="F12043">
        <v>6</v>
      </c>
      <c r="G12043">
        <v>6.5</v>
      </c>
      <c r="I12043">
        <v>9</v>
      </c>
      <c r="J12043">
        <v>33</v>
      </c>
      <c r="L12043">
        <v>37</v>
      </c>
      <c r="N12043">
        <v>9</v>
      </c>
      <c r="P12043">
        <v>1</v>
      </c>
      <c r="Q12043">
        <v>1</v>
      </c>
      <c r="S12043">
        <v>0</v>
      </c>
    </row>
    <row r="12044" spans="1:19" x14ac:dyDescent="0.25">
      <c r="A12044" s="20" t="s">
        <v>25046</v>
      </c>
      <c r="B12044" t="s">
        <v>25226</v>
      </c>
      <c r="C12044" t="s">
        <v>218</v>
      </c>
      <c r="D12044" s="20" t="s">
        <v>1002</v>
      </c>
      <c r="E12044" s="26">
        <v>43952</v>
      </c>
      <c r="F12044">
        <v>0</v>
      </c>
      <c r="G12044">
        <v>0</v>
      </c>
      <c r="I12044">
        <v>0</v>
      </c>
      <c r="J12044">
        <v>0</v>
      </c>
      <c r="L12044">
        <v>0</v>
      </c>
      <c r="N12044">
        <v>0</v>
      </c>
      <c r="P12044">
        <v>0</v>
      </c>
      <c r="Q12044">
        <v>0</v>
      </c>
      <c r="S12044">
        <v>0</v>
      </c>
    </row>
    <row r="12045" spans="1:19" x14ac:dyDescent="0.25">
      <c r="A12045" s="20" t="s">
        <v>25047</v>
      </c>
      <c r="B12045" t="s">
        <v>25227</v>
      </c>
      <c r="C12045" t="s">
        <v>202</v>
      </c>
      <c r="D12045" s="20" t="s">
        <v>1002</v>
      </c>
      <c r="E12045" s="26">
        <v>43952</v>
      </c>
      <c r="F12045">
        <v>12</v>
      </c>
      <c r="G12045">
        <v>15.5</v>
      </c>
      <c r="I12045">
        <v>77</v>
      </c>
      <c r="J12045">
        <v>132</v>
      </c>
      <c r="L12045">
        <v>172</v>
      </c>
      <c r="N12045">
        <v>77</v>
      </c>
      <c r="P12045">
        <v>0</v>
      </c>
      <c r="Q12045">
        <v>1</v>
      </c>
      <c r="S12045">
        <v>0</v>
      </c>
    </row>
    <row r="12046" spans="1:19" x14ac:dyDescent="0.25">
      <c r="A12046" s="20" t="s">
        <v>25048</v>
      </c>
      <c r="B12046" t="s">
        <v>25228</v>
      </c>
      <c r="C12046" t="s">
        <v>347</v>
      </c>
      <c r="D12046" s="20" t="s">
        <v>1002</v>
      </c>
      <c r="E12046" s="26">
        <v>43952</v>
      </c>
      <c r="F12046">
        <v>0</v>
      </c>
      <c r="G12046">
        <v>0</v>
      </c>
      <c r="I12046">
        <v>0</v>
      </c>
      <c r="J12046">
        <v>0</v>
      </c>
      <c r="L12046">
        <v>0</v>
      </c>
      <c r="N12046">
        <v>0</v>
      </c>
      <c r="P12046">
        <v>0</v>
      </c>
      <c r="Q12046">
        <v>0</v>
      </c>
      <c r="S12046">
        <v>0</v>
      </c>
    </row>
    <row r="12047" spans="1:19" x14ac:dyDescent="0.25">
      <c r="A12047" s="20" t="s">
        <v>25049</v>
      </c>
      <c r="B12047" t="s">
        <v>25229</v>
      </c>
      <c r="C12047" t="s">
        <v>224</v>
      </c>
      <c r="D12047" s="20" t="s">
        <v>1002</v>
      </c>
      <c r="E12047" s="26">
        <v>43952</v>
      </c>
      <c r="F12047">
        <v>0</v>
      </c>
      <c r="G12047">
        <v>0</v>
      </c>
      <c r="I12047">
        <v>0</v>
      </c>
      <c r="J12047">
        <v>0</v>
      </c>
      <c r="L12047">
        <v>0</v>
      </c>
      <c r="N12047">
        <v>0</v>
      </c>
      <c r="P12047">
        <v>0</v>
      </c>
      <c r="Q12047">
        <v>0</v>
      </c>
      <c r="S12047">
        <v>0</v>
      </c>
    </row>
    <row r="12048" spans="1:19" x14ac:dyDescent="0.25">
      <c r="A12048" s="20" t="s">
        <v>25050</v>
      </c>
      <c r="B12048" t="s">
        <v>25230</v>
      </c>
      <c r="C12048" t="s">
        <v>345</v>
      </c>
      <c r="D12048" s="20" t="s">
        <v>1002</v>
      </c>
      <c r="E12048" s="26">
        <v>43952</v>
      </c>
      <c r="F12048">
        <v>0</v>
      </c>
      <c r="G12048">
        <v>0</v>
      </c>
      <c r="I12048">
        <v>0</v>
      </c>
      <c r="J12048">
        <v>0</v>
      </c>
      <c r="L12048">
        <v>0</v>
      </c>
      <c r="N12048">
        <v>0</v>
      </c>
      <c r="P12048">
        <v>0</v>
      </c>
      <c r="Q12048">
        <v>0</v>
      </c>
      <c r="S12048">
        <v>0</v>
      </c>
    </row>
    <row r="12049" spans="1:19" x14ac:dyDescent="0.25">
      <c r="A12049" s="20" t="s">
        <v>25051</v>
      </c>
      <c r="B12049" t="s">
        <v>25231</v>
      </c>
      <c r="C12049" t="s">
        <v>226</v>
      </c>
      <c r="D12049" s="20" t="s">
        <v>1002</v>
      </c>
      <c r="E12049" s="26">
        <v>43952</v>
      </c>
      <c r="F12049">
        <v>2</v>
      </c>
      <c r="G12049">
        <v>4</v>
      </c>
      <c r="I12049">
        <v>12</v>
      </c>
      <c r="J12049">
        <v>22</v>
      </c>
      <c r="L12049">
        <v>44</v>
      </c>
      <c r="N12049">
        <v>12</v>
      </c>
      <c r="P12049">
        <v>0</v>
      </c>
      <c r="Q12049">
        <v>0</v>
      </c>
      <c r="S12049">
        <v>0</v>
      </c>
    </row>
    <row r="12050" spans="1:19" x14ac:dyDescent="0.25">
      <c r="A12050" s="20" t="s">
        <v>25052</v>
      </c>
      <c r="B12050" t="s">
        <v>25232</v>
      </c>
      <c r="C12050" t="s">
        <v>231</v>
      </c>
      <c r="D12050" s="20" t="s">
        <v>1002</v>
      </c>
      <c r="E12050" s="26">
        <v>43952</v>
      </c>
      <c r="F12050">
        <v>9.5</v>
      </c>
      <c r="G12050">
        <v>11.5</v>
      </c>
      <c r="I12050">
        <v>160</v>
      </c>
      <c r="J12050">
        <v>106</v>
      </c>
      <c r="L12050">
        <v>128</v>
      </c>
      <c r="N12050">
        <v>160</v>
      </c>
      <c r="P12050">
        <v>0</v>
      </c>
      <c r="Q12050">
        <v>0</v>
      </c>
      <c r="S12050">
        <v>0</v>
      </c>
    </row>
    <row r="12051" spans="1:19" x14ac:dyDescent="0.25">
      <c r="A12051" s="20" t="s">
        <v>25053</v>
      </c>
      <c r="B12051" t="s">
        <v>25233</v>
      </c>
      <c r="C12051" t="s">
        <v>216</v>
      </c>
      <c r="D12051" s="20" t="s">
        <v>1002</v>
      </c>
      <c r="E12051" s="26">
        <v>43952</v>
      </c>
      <c r="F12051">
        <v>9</v>
      </c>
      <c r="G12051">
        <v>9.5</v>
      </c>
      <c r="I12051">
        <v>66</v>
      </c>
      <c r="J12051">
        <v>90</v>
      </c>
      <c r="L12051">
        <v>95</v>
      </c>
      <c r="N12051">
        <v>63</v>
      </c>
      <c r="P12051">
        <v>10</v>
      </c>
      <c r="Q12051">
        <v>11</v>
      </c>
      <c r="S12051">
        <v>3</v>
      </c>
    </row>
    <row r="12052" spans="1:19" x14ac:dyDescent="0.25">
      <c r="A12052" s="20" t="s">
        <v>25054</v>
      </c>
      <c r="B12052" t="s">
        <v>25234</v>
      </c>
      <c r="C12052" t="s">
        <v>233</v>
      </c>
      <c r="D12052" s="20" t="s">
        <v>1002</v>
      </c>
      <c r="E12052" s="26">
        <v>43952</v>
      </c>
      <c r="F12052">
        <v>0</v>
      </c>
      <c r="G12052">
        <v>0</v>
      </c>
      <c r="I12052">
        <v>0</v>
      </c>
      <c r="J12052">
        <v>0</v>
      </c>
      <c r="L12052">
        <v>0</v>
      </c>
      <c r="N12052">
        <v>0</v>
      </c>
      <c r="P12052">
        <v>0</v>
      </c>
      <c r="Q12052">
        <v>0</v>
      </c>
      <c r="S12052">
        <v>0</v>
      </c>
    </row>
    <row r="12053" spans="1:19" x14ac:dyDescent="0.25">
      <c r="A12053" s="20" t="s">
        <v>25055</v>
      </c>
      <c r="B12053" t="s">
        <v>25235</v>
      </c>
      <c r="C12053" t="s">
        <v>219</v>
      </c>
      <c r="D12053" s="20" t="s">
        <v>1002</v>
      </c>
      <c r="E12053" s="26">
        <v>43952</v>
      </c>
      <c r="F12053">
        <v>0</v>
      </c>
      <c r="G12053">
        <v>0</v>
      </c>
      <c r="I12053">
        <v>0</v>
      </c>
      <c r="J12053">
        <v>0</v>
      </c>
      <c r="L12053">
        <v>0</v>
      </c>
      <c r="N12053">
        <v>0</v>
      </c>
      <c r="P12053">
        <v>0</v>
      </c>
      <c r="Q12053">
        <v>0</v>
      </c>
      <c r="S12053">
        <v>0</v>
      </c>
    </row>
    <row r="12054" spans="1:19" x14ac:dyDescent="0.25">
      <c r="A12054" s="20" t="s">
        <v>25056</v>
      </c>
      <c r="B12054" t="s">
        <v>25236</v>
      </c>
      <c r="C12054" t="s">
        <v>340</v>
      </c>
      <c r="D12054" s="20" t="s">
        <v>1002</v>
      </c>
      <c r="E12054" s="26">
        <v>43952</v>
      </c>
      <c r="F12054">
        <v>3</v>
      </c>
      <c r="G12054">
        <v>3</v>
      </c>
      <c r="I12054">
        <v>32</v>
      </c>
      <c r="J12054">
        <v>36</v>
      </c>
      <c r="L12054">
        <v>36</v>
      </c>
      <c r="N12054">
        <v>32</v>
      </c>
      <c r="P12054">
        <v>0</v>
      </c>
      <c r="Q12054">
        <v>1</v>
      </c>
      <c r="S12054">
        <v>0</v>
      </c>
    </row>
    <row r="12055" spans="1:19" x14ac:dyDescent="0.25">
      <c r="A12055" s="20" t="s">
        <v>25057</v>
      </c>
      <c r="B12055" t="s">
        <v>25237</v>
      </c>
      <c r="C12055" t="s">
        <v>350</v>
      </c>
      <c r="D12055" s="20" t="s">
        <v>1002</v>
      </c>
      <c r="E12055" s="26">
        <v>43952</v>
      </c>
      <c r="F12055">
        <v>0</v>
      </c>
      <c r="G12055">
        <v>0</v>
      </c>
      <c r="I12055">
        <v>0</v>
      </c>
      <c r="J12055">
        <v>0</v>
      </c>
      <c r="L12055">
        <v>0</v>
      </c>
      <c r="N12055">
        <v>0</v>
      </c>
      <c r="P12055">
        <v>0</v>
      </c>
      <c r="Q12055">
        <v>0</v>
      </c>
      <c r="S12055">
        <v>0</v>
      </c>
    </row>
    <row r="12056" spans="1:19" x14ac:dyDescent="0.25">
      <c r="A12056" s="20" t="s">
        <v>25058</v>
      </c>
      <c r="B12056" t="s">
        <v>25238</v>
      </c>
      <c r="C12056" t="s">
        <v>351</v>
      </c>
      <c r="D12056" s="20" t="s">
        <v>1002</v>
      </c>
      <c r="E12056" s="26">
        <v>43952</v>
      </c>
      <c r="F12056">
        <v>0</v>
      </c>
      <c r="G12056">
        <v>0</v>
      </c>
      <c r="I12056">
        <v>0</v>
      </c>
      <c r="J12056">
        <v>0</v>
      </c>
      <c r="L12056">
        <v>0</v>
      </c>
      <c r="N12056">
        <v>0</v>
      </c>
      <c r="P12056">
        <v>0</v>
      </c>
      <c r="Q12056">
        <v>0</v>
      </c>
      <c r="S12056">
        <v>0</v>
      </c>
    </row>
    <row r="12057" spans="1:19" x14ac:dyDescent="0.25">
      <c r="A12057" s="20" t="s">
        <v>25059</v>
      </c>
      <c r="B12057" t="s">
        <v>25239</v>
      </c>
      <c r="C12057" t="s">
        <v>352</v>
      </c>
      <c r="D12057" s="20" t="s">
        <v>1002</v>
      </c>
      <c r="E12057" s="26">
        <v>43952</v>
      </c>
      <c r="F12057">
        <v>0</v>
      </c>
      <c r="G12057">
        <v>0</v>
      </c>
      <c r="I12057">
        <v>0</v>
      </c>
      <c r="J12057">
        <v>0</v>
      </c>
      <c r="L12057">
        <v>0</v>
      </c>
      <c r="N12057">
        <v>0</v>
      </c>
      <c r="P12057">
        <v>0</v>
      </c>
      <c r="Q12057">
        <v>0</v>
      </c>
      <c r="S12057">
        <v>0</v>
      </c>
    </row>
    <row r="12058" spans="1:19" x14ac:dyDescent="0.25">
      <c r="A12058" s="20" t="s">
        <v>25060</v>
      </c>
      <c r="B12058" t="s">
        <v>25240</v>
      </c>
      <c r="C12058" t="s">
        <v>353</v>
      </c>
      <c r="D12058" s="20" t="s">
        <v>1002</v>
      </c>
      <c r="E12058" s="26">
        <v>43952</v>
      </c>
      <c r="F12058">
        <v>0</v>
      </c>
      <c r="G12058">
        <v>0</v>
      </c>
      <c r="I12058">
        <v>0</v>
      </c>
      <c r="J12058">
        <v>0</v>
      </c>
      <c r="L12058">
        <v>0</v>
      </c>
      <c r="N12058">
        <v>0</v>
      </c>
      <c r="P12058">
        <v>0</v>
      </c>
      <c r="Q12058">
        <v>0</v>
      </c>
      <c r="S12058">
        <v>0</v>
      </c>
    </row>
    <row r="12059" spans="1:19" x14ac:dyDescent="0.25">
      <c r="A12059" s="20" t="s">
        <v>25061</v>
      </c>
      <c r="B12059" t="s">
        <v>25241</v>
      </c>
      <c r="C12059" t="s">
        <v>386</v>
      </c>
      <c r="D12059" s="20" t="s">
        <v>1002</v>
      </c>
      <c r="E12059" s="26">
        <v>43952</v>
      </c>
      <c r="F12059">
        <v>0</v>
      </c>
      <c r="G12059">
        <v>0</v>
      </c>
      <c r="I12059">
        <v>0</v>
      </c>
      <c r="J12059">
        <v>0</v>
      </c>
      <c r="L12059">
        <v>0</v>
      </c>
      <c r="N12059">
        <v>0</v>
      </c>
      <c r="P12059">
        <v>0</v>
      </c>
      <c r="Q12059">
        <v>0</v>
      </c>
      <c r="S12059">
        <v>0</v>
      </c>
    </row>
    <row r="12060" spans="1:19" x14ac:dyDescent="0.25">
      <c r="A12060" s="20" t="s">
        <v>25062</v>
      </c>
      <c r="B12060" t="s">
        <v>25242</v>
      </c>
      <c r="C12060" t="s">
        <v>354</v>
      </c>
      <c r="D12060" s="20" t="s">
        <v>1002</v>
      </c>
      <c r="E12060" s="26">
        <v>43952</v>
      </c>
      <c r="F12060">
        <v>2</v>
      </c>
      <c r="G12060">
        <v>1.5</v>
      </c>
      <c r="I12060">
        <v>8</v>
      </c>
      <c r="J12060">
        <v>12</v>
      </c>
      <c r="L12060">
        <v>9</v>
      </c>
      <c r="N12060">
        <v>8</v>
      </c>
      <c r="P12060">
        <v>0</v>
      </c>
      <c r="Q12060">
        <v>0</v>
      </c>
      <c r="S12060">
        <v>0</v>
      </c>
    </row>
    <row r="12061" spans="1:19" x14ac:dyDescent="0.25">
      <c r="A12061" s="20" t="s">
        <v>25063</v>
      </c>
      <c r="B12061" t="s">
        <v>25243</v>
      </c>
      <c r="C12061" t="s">
        <v>355</v>
      </c>
      <c r="D12061" s="20" t="s">
        <v>1002</v>
      </c>
      <c r="E12061" s="26">
        <v>43952</v>
      </c>
      <c r="F12061">
        <v>2</v>
      </c>
      <c r="G12061">
        <v>1</v>
      </c>
      <c r="I12061">
        <v>4</v>
      </c>
      <c r="J12061">
        <v>12</v>
      </c>
      <c r="L12061">
        <v>6</v>
      </c>
      <c r="N12061">
        <v>4</v>
      </c>
      <c r="P12061">
        <v>0</v>
      </c>
      <c r="Q12061">
        <v>0</v>
      </c>
      <c r="S12061">
        <v>0</v>
      </c>
    </row>
    <row r="12062" spans="1:19" x14ac:dyDescent="0.25">
      <c r="A12062" s="20" t="s">
        <v>25064</v>
      </c>
      <c r="B12062" t="s">
        <v>25244</v>
      </c>
      <c r="C12062" t="s">
        <v>1048</v>
      </c>
      <c r="D12062" s="20" t="s">
        <v>1002</v>
      </c>
      <c r="E12062" s="26">
        <v>43952</v>
      </c>
      <c r="F12062">
        <v>3</v>
      </c>
      <c r="G12062">
        <v>2</v>
      </c>
      <c r="I12062">
        <v>13</v>
      </c>
      <c r="J12062">
        <v>17</v>
      </c>
      <c r="L12062">
        <v>10</v>
      </c>
      <c r="N12062">
        <v>12</v>
      </c>
      <c r="P12062">
        <v>0</v>
      </c>
      <c r="Q12062">
        <v>0</v>
      </c>
      <c r="S12062">
        <v>1</v>
      </c>
    </row>
    <row r="12063" spans="1:19" x14ac:dyDescent="0.25">
      <c r="A12063" s="20" t="s">
        <v>25065</v>
      </c>
      <c r="B12063" t="s">
        <v>25245</v>
      </c>
      <c r="C12063" t="s">
        <v>24256</v>
      </c>
      <c r="D12063" s="20" t="s">
        <v>1002</v>
      </c>
      <c r="E12063" s="26">
        <v>43952</v>
      </c>
      <c r="F12063">
        <v>1.5</v>
      </c>
      <c r="G12063">
        <v>1.5</v>
      </c>
      <c r="I12063">
        <v>6</v>
      </c>
      <c r="J12063">
        <v>8</v>
      </c>
      <c r="L12063">
        <v>8</v>
      </c>
      <c r="N12063">
        <v>5</v>
      </c>
      <c r="P12063">
        <v>0</v>
      </c>
      <c r="Q12063">
        <v>0</v>
      </c>
      <c r="S12063">
        <v>1</v>
      </c>
    </row>
    <row r="12064" spans="1:19" x14ac:dyDescent="0.25">
      <c r="A12064" s="20" t="s">
        <v>25066</v>
      </c>
      <c r="B12064" t="s">
        <v>25246</v>
      </c>
      <c r="C12064" t="s">
        <v>1047</v>
      </c>
      <c r="D12064" s="20" t="s">
        <v>1002</v>
      </c>
      <c r="E12064" s="26">
        <v>43952</v>
      </c>
      <c r="F12064">
        <v>2.5</v>
      </c>
      <c r="G12064">
        <v>1.5</v>
      </c>
      <c r="I12064">
        <v>15</v>
      </c>
      <c r="J12064">
        <v>14</v>
      </c>
      <c r="L12064">
        <v>8</v>
      </c>
      <c r="N12064">
        <v>14</v>
      </c>
      <c r="P12064">
        <v>0</v>
      </c>
      <c r="Q12064">
        <v>0</v>
      </c>
      <c r="S12064">
        <v>1</v>
      </c>
    </row>
    <row r="12065" spans="1:19" x14ac:dyDescent="0.25">
      <c r="A12065" s="20" t="s">
        <v>25067</v>
      </c>
      <c r="B12065" t="s">
        <v>25247</v>
      </c>
      <c r="C12065" t="s">
        <v>1050</v>
      </c>
      <c r="D12065" s="20" t="s">
        <v>1002</v>
      </c>
      <c r="E12065" s="26">
        <v>43952</v>
      </c>
      <c r="F12065">
        <v>1</v>
      </c>
      <c r="G12065">
        <v>1.5</v>
      </c>
      <c r="I12065">
        <v>3</v>
      </c>
      <c r="J12065">
        <v>5</v>
      </c>
      <c r="L12065">
        <v>8</v>
      </c>
      <c r="N12065">
        <v>3</v>
      </c>
      <c r="P12065">
        <v>0</v>
      </c>
      <c r="Q12065">
        <v>0</v>
      </c>
      <c r="S12065">
        <v>0</v>
      </c>
    </row>
    <row r="12066" spans="1:19" x14ac:dyDescent="0.25">
      <c r="A12066" s="20" t="s">
        <v>25068</v>
      </c>
      <c r="B12066" t="s">
        <v>25248</v>
      </c>
      <c r="C12066" t="s">
        <v>1054</v>
      </c>
      <c r="D12066" s="20" t="s">
        <v>1002</v>
      </c>
      <c r="E12066" s="26">
        <v>43952</v>
      </c>
      <c r="F12066">
        <v>1.5</v>
      </c>
      <c r="G12066">
        <v>2</v>
      </c>
      <c r="I12066">
        <v>4</v>
      </c>
      <c r="J12066">
        <v>9</v>
      </c>
      <c r="L12066">
        <v>11</v>
      </c>
      <c r="N12066">
        <v>4</v>
      </c>
      <c r="P12066">
        <v>0</v>
      </c>
      <c r="Q12066">
        <v>0</v>
      </c>
      <c r="S12066">
        <v>0</v>
      </c>
    </row>
    <row r="12067" spans="1:19" x14ac:dyDescent="0.25">
      <c r="A12067" s="20" t="s">
        <v>25069</v>
      </c>
      <c r="B12067" t="s">
        <v>25249</v>
      </c>
      <c r="C12067" t="s">
        <v>1052</v>
      </c>
      <c r="D12067" s="20" t="s">
        <v>1002</v>
      </c>
      <c r="E12067" s="26">
        <v>43952</v>
      </c>
      <c r="F12067">
        <v>5</v>
      </c>
      <c r="G12067">
        <v>4.5</v>
      </c>
      <c r="I12067">
        <v>12</v>
      </c>
      <c r="J12067">
        <v>28</v>
      </c>
      <c r="L12067">
        <v>26</v>
      </c>
      <c r="N12067">
        <v>10</v>
      </c>
      <c r="P12067">
        <v>1</v>
      </c>
      <c r="Q12067">
        <v>3</v>
      </c>
      <c r="S12067">
        <v>2</v>
      </c>
    </row>
    <row r="12068" spans="1:19" x14ac:dyDescent="0.25">
      <c r="A12068" s="20" t="s">
        <v>25070</v>
      </c>
      <c r="B12068" t="s">
        <v>25250</v>
      </c>
      <c r="C12068" t="s">
        <v>24273</v>
      </c>
      <c r="D12068" s="20" t="s">
        <v>1002</v>
      </c>
      <c r="E12068" s="26">
        <v>43952</v>
      </c>
      <c r="F12068">
        <v>1.5</v>
      </c>
      <c r="G12068">
        <v>1.5</v>
      </c>
      <c r="I12068">
        <v>5</v>
      </c>
      <c r="J12068">
        <v>8</v>
      </c>
      <c r="L12068">
        <v>8</v>
      </c>
      <c r="N12068">
        <v>3</v>
      </c>
      <c r="P12068">
        <v>0</v>
      </c>
      <c r="Q12068">
        <v>1</v>
      </c>
      <c r="S12068">
        <v>2</v>
      </c>
    </row>
    <row r="12069" spans="1:19" x14ac:dyDescent="0.25">
      <c r="A12069" s="20" t="s">
        <v>25071</v>
      </c>
      <c r="B12069" t="s">
        <v>25251</v>
      </c>
      <c r="C12069" t="s">
        <v>1053</v>
      </c>
      <c r="D12069" s="20" t="s">
        <v>1002</v>
      </c>
      <c r="E12069" s="26">
        <v>43952</v>
      </c>
      <c r="F12069">
        <v>1.5</v>
      </c>
      <c r="G12069">
        <v>1.5</v>
      </c>
      <c r="I12069">
        <v>15</v>
      </c>
      <c r="J12069">
        <v>8</v>
      </c>
      <c r="L12069">
        <v>8</v>
      </c>
      <c r="N12069">
        <v>14</v>
      </c>
      <c r="P12069">
        <v>0</v>
      </c>
      <c r="Q12069">
        <v>0</v>
      </c>
      <c r="S12069">
        <v>1</v>
      </c>
    </row>
    <row r="12070" spans="1:19" x14ac:dyDescent="0.25">
      <c r="A12070" s="20" t="s">
        <v>25072</v>
      </c>
      <c r="B12070" t="s">
        <v>25252</v>
      </c>
      <c r="C12070" t="s">
        <v>962</v>
      </c>
      <c r="D12070" s="20" t="s">
        <v>1000</v>
      </c>
      <c r="E12070" s="26">
        <v>43952</v>
      </c>
      <c r="F12070">
        <v>0</v>
      </c>
      <c r="G12070">
        <v>0</v>
      </c>
      <c r="I12070">
        <v>0</v>
      </c>
      <c r="J12070">
        <v>0</v>
      </c>
      <c r="L12070">
        <v>0</v>
      </c>
      <c r="N12070">
        <v>0</v>
      </c>
      <c r="P12070">
        <v>0</v>
      </c>
      <c r="Q12070">
        <v>0</v>
      </c>
      <c r="S12070">
        <v>0</v>
      </c>
    </row>
    <row r="12071" spans="1:19" x14ac:dyDescent="0.25">
      <c r="A12071" s="20" t="s">
        <v>25073</v>
      </c>
      <c r="B12071" t="s">
        <v>25253</v>
      </c>
      <c r="C12071" t="s">
        <v>348</v>
      </c>
      <c r="D12071" s="20" t="s">
        <v>1000</v>
      </c>
      <c r="E12071" s="26">
        <v>43952</v>
      </c>
      <c r="F12071">
        <v>0</v>
      </c>
      <c r="G12071">
        <v>0</v>
      </c>
      <c r="I12071">
        <v>0</v>
      </c>
      <c r="J12071">
        <v>0</v>
      </c>
      <c r="L12071">
        <v>0</v>
      </c>
      <c r="N12071">
        <v>0</v>
      </c>
      <c r="P12071">
        <v>0</v>
      </c>
      <c r="Q12071">
        <v>0</v>
      </c>
      <c r="S12071">
        <v>0</v>
      </c>
    </row>
    <row r="12072" spans="1:19" x14ac:dyDescent="0.25">
      <c r="A12072" s="20" t="s">
        <v>25074</v>
      </c>
      <c r="B12072" t="s">
        <v>25254</v>
      </c>
      <c r="C12072" t="s">
        <v>357</v>
      </c>
      <c r="D12072" s="20" t="s">
        <v>1000</v>
      </c>
      <c r="E12072" s="26">
        <v>43952</v>
      </c>
      <c r="F12072">
        <v>0</v>
      </c>
      <c r="G12072">
        <v>0</v>
      </c>
      <c r="I12072">
        <v>0</v>
      </c>
      <c r="J12072">
        <v>0</v>
      </c>
      <c r="L12072">
        <v>0</v>
      </c>
      <c r="N12072">
        <v>0</v>
      </c>
      <c r="P12072">
        <v>0</v>
      </c>
      <c r="Q12072">
        <v>0</v>
      </c>
      <c r="S12072">
        <v>0</v>
      </c>
    </row>
    <row r="12073" spans="1:19" x14ac:dyDescent="0.25">
      <c r="A12073" s="20" t="s">
        <v>25075</v>
      </c>
      <c r="B12073" t="s">
        <v>25255</v>
      </c>
      <c r="C12073" t="s">
        <v>22399</v>
      </c>
      <c r="D12073" s="20" t="s">
        <v>1000</v>
      </c>
      <c r="E12073" s="26">
        <v>43952</v>
      </c>
      <c r="F12073">
        <v>0</v>
      </c>
      <c r="G12073">
        <v>0</v>
      </c>
      <c r="I12073">
        <v>0</v>
      </c>
      <c r="J12073">
        <v>0</v>
      </c>
      <c r="L12073">
        <v>0</v>
      </c>
      <c r="N12073">
        <v>0</v>
      </c>
      <c r="P12073">
        <v>0</v>
      </c>
      <c r="Q12073">
        <v>0</v>
      </c>
      <c r="S12073">
        <v>0</v>
      </c>
    </row>
    <row r="12074" spans="1:19" x14ac:dyDescent="0.25">
      <c r="A12074" s="20" t="s">
        <v>25076</v>
      </c>
      <c r="B12074" t="s">
        <v>25256</v>
      </c>
      <c r="C12074" t="s">
        <v>203</v>
      </c>
      <c r="D12074" s="20" t="s">
        <v>1000</v>
      </c>
      <c r="E12074" s="26">
        <v>43952</v>
      </c>
      <c r="F12074">
        <v>0</v>
      </c>
      <c r="G12074">
        <v>0</v>
      </c>
      <c r="I12074">
        <v>0</v>
      </c>
      <c r="J12074">
        <v>0</v>
      </c>
      <c r="L12074">
        <v>0</v>
      </c>
      <c r="N12074">
        <v>0</v>
      </c>
      <c r="P12074">
        <v>0</v>
      </c>
      <c r="Q12074">
        <v>0</v>
      </c>
      <c r="S12074">
        <v>0</v>
      </c>
    </row>
    <row r="12075" spans="1:19" x14ac:dyDescent="0.25">
      <c r="A12075" s="20" t="s">
        <v>25077</v>
      </c>
      <c r="B12075" t="s">
        <v>25257</v>
      </c>
      <c r="C12075" t="s">
        <v>387</v>
      </c>
      <c r="D12075" s="20" t="s">
        <v>1000</v>
      </c>
      <c r="E12075" s="26">
        <v>43952</v>
      </c>
      <c r="F12075">
        <v>0</v>
      </c>
      <c r="G12075">
        <v>0</v>
      </c>
      <c r="I12075">
        <v>0</v>
      </c>
      <c r="J12075">
        <v>0</v>
      </c>
      <c r="L12075">
        <v>0</v>
      </c>
      <c r="N12075">
        <v>0</v>
      </c>
      <c r="P12075">
        <v>0</v>
      </c>
      <c r="Q12075">
        <v>0</v>
      </c>
      <c r="S12075">
        <v>0</v>
      </c>
    </row>
    <row r="12076" spans="1:19" x14ac:dyDescent="0.25">
      <c r="A12076" s="20" t="s">
        <v>25078</v>
      </c>
      <c r="B12076" t="s">
        <v>25258</v>
      </c>
      <c r="C12076" t="s">
        <v>223</v>
      </c>
      <c r="D12076" s="20" t="s">
        <v>1000</v>
      </c>
      <c r="E12076" s="26">
        <v>43952</v>
      </c>
      <c r="F12076">
        <v>0</v>
      </c>
      <c r="G12076">
        <v>0</v>
      </c>
      <c r="I12076">
        <v>0</v>
      </c>
      <c r="J12076">
        <v>0</v>
      </c>
      <c r="L12076">
        <v>0</v>
      </c>
      <c r="N12076">
        <v>0</v>
      </c>
      <c r="P12076">
        <v>0</v>
      </c>
      <c r="Q12076">
        <v>0</v>
      </c>
      <c r="S12076">
        <v>0</v>
      </c>
    </row>
    <row r="12077" spans="1:19" x14ac:dyDescent="0.25">
      <c r="A12077" s="20" t="s">
        <v>25079</v>
      </c>
      <c r="B12077" t="s">
        <v>25259</v>
      </c>
      <c r="C12077" t="s">
        <v>346</v>
      </c>
      <c r="D12077" s="20" t="s">
        <v>1000</v>
      </c>
      <c r="E12077" s="26">
        <v>43952</v>
      </c>
      <c r="F12077">
        <v>0</v>
      </c>
      <c r="G12077">
        <v>0</v>
      </c>
      <c r="I12077">
        <v>0</v>
      </c>
      <c r="J12077">
        <v>0</v>
      </c>
      <c r="L12077">
        <v>0</v>
      </c>
      <c r="N12077">
        <v>0</v>
      </c>
      <c r="P12077">
        <v>0</v>
      </c>
      <c r="Q12077">
        <v>0</v>
      </c>
      <c r="S12077">
        <v>0</v>
      </c>
    </row>
    <row r="12078" spans="1:19" x14ac:dyDescent="0.25">
      <c r="A12078" s="20" t="s">
        <v>25080</v>
      </c>
      <c r="B12078" t="s">
        <v>25260</v>
      </c>
      <c r="C12078" t="s">
        <v>207</v>
      </c>
      <c r="D12078" s="20" t="s">
        <v>1000</v>
      </c>
      <c r="E12078" s="26">
        <v>43952</v>
      </c>
      <c r="F12078">
        <v>5</v>
      </c>
      <c r="G12078">
        <v>3</v>
      </c>
      <c r="I12078">
        <v>20</v>
      </c>
      <c r="J12078">
        <v>29</v>
      </c>
      <c r="L12078">
        <v>18</v>
      </c>
      <c r="N12078">
        <v>18</v>
      </c>
      <c r="P12078">
        <v>0</v>
      </c>
      <c r="Q12078">
        <v>0</v>
      </c>
      <c r="S12078">
        <v>2</v>
      </c>
    </row>
    <row r="12079" spans="1:19" x14ac:dyDescent="0.25">
      <c r="A12079" s="20" t="s">
        <v>25081</v>
      </c>
      <c r="B12079" t="s">
        <v>25261</v>
      </c>
      <c r="C12079" t="s">
        <v>212</v>
      </c>
      <c r="D12079" s="20" t="s">
        <v>1000</v>
      </c>
      <c r="E12079" s="26">
        <v>43952</v>
      </c>
      <c r="F12079">
        <v>4</v>
      </c>
      <c r="G12079">
        <v>4</v>
      </c>
      <c r="I12079">
        <v>10</v>
      </c>
      <c r="J12079">
        <v>23</v>
      </c>
      <c r="L12079">
        <v>23</v>
      </c>
      <c r="N12079">
        <v>6</v>
      </c>
      <c r="P12079">
        <v>0</v>
      </c>
      <c r="Q12079">
        <v>0</v>
      </c>
      <c r="S12079">
        <v>4</v>
      </c>
    </row>
    <row r="12080" spans="1:19" x14ac:dyDescent="0.25">
      <c r="A12080" s="20" t="s">
        <v>25082</v>
      </c>
      <c r="B12080" t="s">
        <v>25262</v>
      </c>
      <c r="C12080" t="s">
        <v>963</v>
      </c>
      <c r="D12080" s="20" t="s">
        <v>1000</v>
      </c>
      <c r="E12080" s="26">
        <v>43952</v>
      </c>
      <c r="F12080">
        <v>0</v>
      </c>
      <c r="G12080">
        <v>0</v>
      </c>
      <c r="I12080">
        <v>0</v>
      </c>
      <c r="J12080">
        <v>0</v>
      </c>
      <c r="L12080">
        <v>0</v>
      </c>
      <c r="N12080">
        <v>0</v>
      </c>
      <c r="P12080">
        <v>0</v>
      </c>
      <c r="Q12080">
        <v>0</v>
      </c>
      <c r="S12080">
        <v>0</v>
      </c>
    </row>
    <row r="12081" spans="1:19" x14ac:dyDescent="0.25">
      <c r="A12081" s="20" t="s">
        <v>25083</v>
      </c>
      <c r="B12081" t="s">
        <v>25263</v>
      </c>
      <c r="C12081" t="s">
        <v>225</v>
      </c>
      <c r="D12081" s="20" t="s">
        <v>1000</v>
      </c>
      <c r="E12081" s="26">
        <v>43952</v>
      </c>
      <c r="F12081">
        <v>3.5</v>
      </c>
      <c r="G12081">
        <v>6</v>
      </c>
      <c r="I12081">
        <v>12</v>
      </c>
      <c r="J12081">
        <v>30</v>
      </c>
      <c r="L12081">
        <v>55</v>
      </c>
      <c r="N12081">
        <v>12</v>
      </c>
      <c r="P12081">
        <v>0</v>
      </c>
      <c r="Q12081">
        <v>0</v>
      </c>
      <c r="S12081">
        <v>0</v>
      </c>
    </row>
    <row r="12082" spans="1:19" x14ac:dyDescent="0.25">
      <c r="A12082" s="20" t="s">
        <v>25084</v>
      </c>
      <c r="B12082" t="s">
        <v>25264</v>
      </c>
      <c r="C12082" t="s">
        <v>232</v>
      </c>
      <c r="D12082" s="20" t="s">
        <v>1000</v>
      </c>
      <c r="E12082" s="26">
        <v>43952</v>
      </c>
      <c r="F12082">
        <v>12.5</v>
      </c>
      <c r="G12082">
        <v>14.5</v>
      </c>
      <c r="I12082">
        <v>169</v>
      </c>
      <c r="J12082">
        <v>121</v>
      </c>
      <c r="L12082">
        <v>143</v>
      </c>
      <c r="N12082">
        <v>167</v>
      </c>
      <c r="P12082">
        <v>1</v>
      </c>
      <c r="Q12082">
        <v>1</v>
      </c>
      <c r="S12082">
        <v>2</v>
      </c>
    </row>
    <row r="12083" spans="1:19" x14ac:dyDescent="0.25">
      <c r="A12083" s="20" t="s">
        <v>25085</v>
      </c>
      <c r="B12083" t="s">
        <v>25265</v>
      </c>
      <c r="C12083" t="s">
        <v>317</v>
      </c>
      <c r="D12083" s="20" t="s">
        <v>1000</v>
      </c>
      <c r="E12083" s="26">
        <v>43952</v>
      </c>
      <c r="F12083">
        <v>8</v>
      </c>
      <c r="G12083">
        <v>7.5</v>
      </c>
      <c r="I12083">
        <v>13</v>
      </c>
      <c r="J12083">
        <v>45</v>
      </c>
      <c r="L12083">
        <v>43</v>
      </c>
      <c r="N12083">
        <v>13</v>
      </c>
      <c r="P12083">
        <v>1</v>
      </c>
      <c r="Q12083">
        <v>1</v>
      </c>
      <c r="S12083">
        <v>0</v>
      </c>
    </row>
    <row r="12084" spans="1:19" x14ac:dyDescent="0.25">
      <c r="A12084" s="20" t="s">
        <v>25086</v>
      </c>
      <c r="B12084" t="s">
        <v>25266</v>
      </c>
      <c r="C12084" t="s">
        <v>24599</v>
      </c>
      <c r="D12084" s="20" t="s">
        <v>1001</v>
      </c>
      <c r="E12084" s="26">
        <v>43952</v>
      </c>
      <c r="F12084">
        <v>3</v>
      </c>
      <c r="G12084">
        <v>3</v>
      </c>
      <c r="I12084">
        <v>11</v>
      </c>
      <c r="J12084">
        <v>16</v>
      </c>
      <c r="L12084">
        <v>16</v>
      </c>
      <c r="N12084">
        <v>8</v>
      </c>
      <c r="P12084">
        <v>0</v>
      </c>
      <c r="Q12084">
        <v>1</v>
      </c>
      <c r="S12084">
        <v>3</v>
      </c>
    </row>
    <row r="12085" spans="1:19" x14ac:dyDescent="0.25">
      <c r="A12085" s="20" t="s">
        <v>25087</v>
      </c>
      <c r="B12085" t="s">
        <v>25267</v>
      </c>
      <c r="C12085" t="s">
        <v>214</v>
      </c>
      <c r="D12085" s="20" t="s">
        <v>1000</v>
      </c>
      <c r="E12085" s="26">
        <v>43952</v>
      </c>
      <c r="F12085">
        <v>14</v>
      </c>
      <c r="G12085">
        <v>15.5</v>
      </c>
      <c r="I12085">
        <v>94</v>
      </c>
      <c r="J12085">
        <v>120</v>
      </c>
      <c r="L12085">
        <v>131</v>
      </c>
      <c r="N12085">
        <v>86</v>
      </c>
      <c r="P12085">
        <v>14</v>
      </c>
      <c r="Q12085">
        <v>16</v>
      </c>
      <c r="S12085">
        <v>8</v>
      </c>
    </row>
    <row r="12086" spans="1:19" x14ac:dyDescent="0.25">
      <c r="A12086" s="20" t="s">
        <v>25088</v>
      </c>
      <c r="B12086" t="s">
        <v>25268</v>
      </c>
      <c r="C12086" t="s">
        <v>230</v>
      </c>
      <c r="D12086" s="20" t="s">
        <v>1000</v>
      </c>
      <c r="E12086" s="26">
        <v>43952</v>
      </c>
      <c r="F12086">
        <v>0</v>
      </c>
      <c r="G12086">
        <v>0</v>
      </c>
      <c r="I12086">
        <v>0</v>
      </c>
      <c r="J12086">
        <v>0</v>
      </c>
      <c r="L12086">
        <v>0</v>
      </c>
      <c r="N12086">
        <v>0</v>
      </c>
      <c r="P12086">
        <v>0</v>
      </c>
      <c r="Q12086">
        <v>0</v>
      </c>
      <c r="S12086">
        <v>0</v>
      </c>
    </row>
    <row r="12087" spans="1:19" x14ac:dyDescent="0.25">
      <c r="A12087" s="20" t="s">
        <v>25089</v>
      </c>
      <c r="B12087" t="s">
        <v>25269</v>
      </c>
      <c r="C12087" t="s">
        <v>234</v>
      </c>
      <c r="D12087" s="20" t="s">
        <v>1000</v>
      </c>
      <c r="E12087" s="26">
        <v>43952</v>
      </c>
      <c r="F12087">
        <v>0</v>
      </c>
      <c r="G12087">
        <v>0</v>
      </c>
      <c r="I12087">
        <v>0</v>
      </c>
      <c r="J12087">
        <v>0</v>
      </c>
      <c r="L12087">
        <v>0</v>
      </c>
      <c r="N12087">
        <v>0</v>
      </c>
      <c r="P12087">
        <v>0</v>
      </c>
      <c r="Q12087">
        <v>0</v>
      </c>
      <c r="S12087">
        <v>0</v>
      </c>
    </row>
    <row r="12088" spans="1:19" x14ac:dyDescent="0.25">
      <c r="A12088" s="20" t="s">
        <v>25090</v>
      </c>
      <c r="B12088" t="s">
        <v>25270</v>
      </c>
      <c r="C12088" t="s">
        <v>217</v>
      </c>
      <c r="D12088" s="20" t="s">
        <v>1000</v>
      </c>
      <c r="E12088" s="26">
        <v>43952</v>
      </c>
      <c r="F12088">
        <v>0</v>
      </c>
      <c r="G12088">
        <v>0</v>
      </c>
      <c r="I12088">
        <v>0</v>
      </c>
      <c r="J12088">
        <v>0</v>
      </c>
      <c r="L12088">
        <v>0</v>
      </c>
      <c r="N12088">
        <v>0</v>
      </c>
      <c r="P12088">
        <v>0</v>
      </c>
      <c r="Q12088">
        <v>0</v>
      </c>
      <c r="S12088">
        <v>0</v>
      </c>
    </row>
    <row r="12089" spans="1:19" x14ac:dyDescent="0.25">
      <c r="A12089" s="20" t="s">
        <v>25091</v>
      </c>
      <c r="B12089" t="s">
        <v>25271</v>
      </c>
      <c r="C12089" t="s">
        <v>342</v>
      </c>
      <c r="D12089" s="20" t="s">
        <v>1000</v>
      </c>
      <c r="E12089" s="26">
        <v>43952</v>
      </c>
      <c r="F12089">
        <v>3</v>
      </c>
      <c r="G12089">
        <v>3</v>
      </c>
      <c r="I12089">
        <v>32</v>
      </c>
      <c r="J12089">
        <v>36</v>
      </c>
      <c r="L12089">
        <v>36</v>
      </c>
      <c r="N12089">
        <v>32</v>
      </c>
      <c r="P12089">
        <v>0</v>
      </c>
      <c r="Q12089">
        <v>1</v>
      </c>
      <c r="S12089">
        <v>0</v>
      </c>
    </row>
    <row r="12090" spans="1:19" x14ac:dyDescent="0.25">
      <c r="A12090" s="20" t="s">
        <v>25092</v>
      </c>
      <c r="B12090" t="s">
        <v>25272</v>
      </c>
      <c r="C12090" t="s">
        <v>220</v>
      </c>
      <c r="D12090" s="20" t="s">
        <v>1000</v>
      </c>
      <c r="E12090" s="26">
        <v>43952</v>
      </c>
      <c r="F12090">
        <v>0</v>
      </c>
      <c r="G12090">
        <v>0</v>
      </c>
      <c r="I12090">
        <v>0</v>
      </c>
      <c r="J12090">
        <v>0</v>
      </c>
      <c r="L12090">
        <v>0</v>
      </c>
      <c r="N12090">
        <v>0</v>
      </c>
      <c r="P12090">
        <v>0</v>
      </c>
      <c r="Q12090">
        <v>0</v>
      </c>
      <c r="S12090">
        <v>0</v>
      </c>
    </row>
    <row r="12091" spans="1:19" x14ac:dyDescent="0.25">
      <c r="A12091" s="20" t="s">
        <v>25093</v>
      </c>
      <c r="B12091" t="s">
        <v>25273</v>
      </c>
      <c r="C12091" t="s">
        <v>199</v>
      </c>
      <c r="D12091" s="20" t="s">
        <v>1000</v>
      </c>
      <c r="E12091" s="26">
        <v>43952</v>
      </c>
      <c r="F12091">
        <v>13</v>
      </c>
      <c r="G12091">
        <v>19</v>
      </c>
      <c r="I12091">
        <v>79</v>
      </c>
      <c r="J12091">
        <v>137</v>
      </c>
      <c r="L12091">
        <v>192</v>
      </c>
      <c r="N12091">
        <v>79</v>
      </c>
      <c r="P12091">
        <v>0</v>
      </c>
      <c r="Q12091">
        <v>1</v>
      </c>
      <c r="S12091">
        <v>0</v>
      </c>
    </row>
    <row r="12092" spans="1:19" x14ac:dyDescent="0.25">
      <c r="A12092" s="20" t="s">
        <v>25094</v>
      </c>
      <c r="B12092" t="s">
        <v>25274</v>
      </c>
      <c r="C12092" t="s">
        <v>199</v>
      </c>
      <c r="D12092" s="20" t="s">
        <v>1001</v>
      </c>
      <c r="E12092" s="26">
        <v>43952</v>
      </c>
      <c r="F12092">
        <v>2.5</v>
      </c>
      <c r="G12092">
        <v>3.5</v>
      </c>
      <c r="I12092">
        <v>7</v>
      </c>
      <c r="J12092">
        <v>14</v>
      </c>
      <c r="L12092">
        <v>19</v>
      </c>
      <c r="N12092">
        <v>7</v>
      </c>
      <c r="P12092">
        <v>0</v>
      </c>
      <c r="Q12092">
        <v>0</v>
      </c>
      <c r="S12092">
        <v>0</v>
      </c>
    </row>
    <row r="12093" spans="1:19" x14ac:dyDescent="0.25">
      <c r="A12093" s="20" t="s">
        <v>25095</v>
      </c>
      <c r="B12093" t="s">
        <v>25275</v>
      </c>
      <c r="C12093" t="s">
        <v>901</v>
      </c>
      <c r="D12093" s="20" t="s">
        <v>1000</v>
      </c>
      <c r="E12093" s="26">
        <v>43952</v>
      </c>
      <c r="F12093">
        <v>3.5</v>
      </c>
      <c r="G12093">
        <v>3</v>
      </c>
      <c r="I12093">
        <v>6</v>
      </c>
      <c r="J12093">
        <v>21</v>
      </c>
      <c r="L12093">
        <v>18</v>
      </c>
      <c r="N12093">
        <v>6</v>
      </c>
      <c r="P12093">
        <v>0</v>
      </c>
      <c r="Q12093">
        <v>0</v>
      </c>
      <c r="S12093">
        <v>0</v>
      </c>
    </row>
    <row r="12094" spans="1:19" x14ac:dyDescent="0.25">
      <c r="A12094" s="20" t="s">
        <v>25096</v>
      </c>
      <c r="B12094" t="s">
        <v>25276</v>
      </c>
      <c r="C12094" t="s">
        <v>901</v>
      </c>
      <c r="D12094" s="20" t="s">
        <v>1001</v>
      </c>
      <c r="E12094" s="26">
        <v>43952</v>
      </c>
      <c r="F12094">
        <v>4.5</v>
      </c>
      <c r="G12094">
        <v>3.5</v>
      </c>
      <c r="I12094">
        <v>19</v>
      </c>
      <c r="J12094">
        <v>24</v>
      </c>
      <c r="L12094">
        <v>18</v>
      </c>
      <c r="N12094">
        <v>16</v>
      </c>
      <c r="P12094">
        <v>1</v>
      </c>
      <c r="Q12094">
        <v>3</v>
      </c>
      <c r="S12094">
        <v>3</v>
      </c>
    </row>
    <row r="12095" spans="1:19" x14ac:dyDescent="0.25">
      <c r="A12095" s="20" t="s">
        <v>25097</v>
      </c>
      <c r="B12095" t="s">
        <v>25277</v>
      </c>
      <c r="C12095" t="s">
        <v>903</v>
      </c>
      <c r="D12095" s="20" t="s">
        <v>1000</v>
      </c>
      <c r="E12095" s="26">
        <v>43952</v>
      </c>
      <c r="F12095">
        <v>4</v>
      </c>
      <c r="G12095">
        <v>3</v>
      </c>
      <c r="I12095">
        <v>30</v>
      </c>
      <c r="J12095">
        <v>22</v>
      </c>
      <c r="L12095">
        <v>16</v>
      </c>
      <c r="N12095">
        <v>28</v>
      </c>
      <c r="P12095">
        <v>0</v>
      </c>
      <c r="Q12095">
        <v>0</v>
      </c>
      <c r="S12095">
        <v>2</v>
      </c>
    </row>
    <row r="12096" spans="1:19" x14ac:dyDescent="0.25">
      <c r="A12096" s="20" t="s">
        <v>25098</v>
      </c>
      <c r="B12096" t="s">
        <v>25278</v>
      </c>
      <c r="C12096" t="s">
        <v>903</v>
      </c>
      <c r="D12096" s="20" t="s">
        <v>1001</v>
      </c>
      <c r="E12096" s="26">
        <v>43952</v>
      </c>
      <c r="F12096">
        <v>0</v>
      </c>
      <c r="G12096">
        <v>0</v>
      </c>
      <c r="I12096">
        <v>0</v>
      </c>
      <c r="J12096">
        <v>0</v>
      </c>
      <c r="L12096">
        <v>0</v>
      </c>
      <c r="N12096">
        <v>0</v>
      </c>
      <c r="P12096">
        <v>0</v>
      </c>
      <c r="Q12096">
        <v>0</v>
      </c>
      <c r="S12096">
        <v>0</v>
      </c>
    </row>
    <row r="12097" spans="1:19" x14ac:dyDescent="0.25">
      <c r="A12097" s="20" t="s">
        <v>25099</v>
      </c>
      <c r="B12097" t="s">
        <v>25279</v>
      </c>
      <c r="C12097" t="s">
        <v>198</v>
      </c>
      <c r="D12097" s="20" t="s">
        <v>1002</v>
      </c>
      <c r="E12097" s="26">
        <v>43952</v>
      </c>
      <c r="F12097">
        <v>0</v>
      </c>
      <c r="G12097">
        <v>0</v>
      </c>
      <c r="I12097">
        <v>0</v>
      </c>
      <c r="J12097">
        <v>0</v>
      </c>
      <c r="L12097">
        <v>0</v>
      </c>
      <c r="N12097">
        <v>0</v>
      </c>
      <c r="P12097">
        <v>0</v>
      </c>
      <c r="Q12097">
        <v>0</v>
      </c>
      <c r="S12097">
        <v>0</v>
      </c>
    </row>
    <row r="12098" spans="1:19" x14ac:dyDescent="0.25">
      <c r="A12098" s="20" t="s">
        <v>25100</v>
      </c>
      <c r="B12098" t="s">
        <v>25280</v>
      </c>
      <c r="C12098" t="s">
        <v>962</v>
      </c>
      <c r="D12098" s="20" t="s">
        <v>1002</v>
      </c>
      <c r="E12098" s="26">
        <v>43952</v>
      </c>
      <c r="F12098">
        <v>0</v>
      </c>
      <c r="G12098">
        <v>0</v>
      </c>
      <c r="I12098">
        <v>0</v>
      </c>
      <c r="J12098">
        <v>0</v>
      </c>
      <c r="L12098">
        <v>0</v>
      </c>
      <c r="N12098">
        <v>0</v>
      </c>
      <c r="P12098">
        <v>0</v>
      </c>
      <c r="Q12098">
        <v>0</v>
      </c>
      <c r="S12098">
        <v>0</v>
      </c>
    </row>
    <row r="12099" spans="1:19" x14ac:dyDescent="0.25">
      <c r="A12099" s="20" t="s">
        <v>25101</v>
      </c>
      <c r="B12099" t="s">
        <v>25281</v>
      </c>
      <c r="C12099" t="s">
        <v>199</v>
      </c>
      <c r="D12099" s="20" t="s">
        <v>1002</v>
      </c>
      <c r="E12099" s="26">
        <v>43952</v>
      </c>
      <c r="F12099">
        <v>15.5</v>
      </c>
      <c r="G12099">
        <v>22.5</v>
      </c>
      <c r="I12099">
        <v>86</v>
      </c>
      <c r="J12099">
        <v>151</v>
      </c>
      <c r="L12099">
        <v>211</v>
      </c>
      <c r="N12099">
        <v>86</v>
      </c>
      <c r="P12099">
        <v>0</v>
      </c>
      <c r="Q12099">
        <v>1</v>
      </c>
      <c r="S12099">
        <v>0</v>
      </c>
    </row>
    <row r="12100" spans="1:19" x14ac:dyDescent="0.25">
      <c r="A12100" s="20" t="s">
        <v>25102</v>
      </c>
      <c r="B12100" t="s">
        <v>25282</v>
      </c>
      <c r="C12100" t="s">
        <v>348</v>
      </c>
      <c r="D12100" s="20" t="s">
        <v>1002</v>
      </c>
      <c r="E12100" s="26">
        <v>43952</v>
      </c>
      <c r="F12100">
        <v>0</v>
      </c>
      <c r="G12100">
        <v>0</v>
      </c>
      <c r="I12100">
        <v>0</v>
      </c>
      <c r="J12100">
        <v>0</v>
      </c>
      <c r="L12100">
        <v>0</v>
      </c>
      <c r="N12100">
        <v>0</v>
      </c>
      <c r="P12100">
        <v>0</v>
      </c>
      <c r="Q12100">
        <v>0</v>
      </c>
      <c r="S12100">
        <v>0</v>
      </c>
    </row>
    <row r="12101" spans="1:19" x14ac:dyDescent="0.25">
      <c r="A12101" s="20" t="s">
        <v>25103</v>
      </c>
      <c r="B12101" t="s">
        <v>25283</v>
      </c>
      <c r="C12101" t="s">
        <v>357</v>
      </c>
      <c r="D12101" s="20" t="s">
        <v>1002</v>
      </c>
      <c r="E12101" s="26">
        <v>43952</v>
      </c>
      <c r="F12101">
        <v>0</v>
      </c>
      <c r="G12101">
        <v>0</v>
      </c>
      <c r="I12101">
        <v>0</v>
      </c>
      <c r="J12101">
        <v>0</v>
      </c>
      <c r="L12101">
        <v>0</v>
      </c>
      <c r="N12101">
        <v>0</v>
      </c>
      <c r="P12101">
        <v>0</v>
      </c>
      <c r="Q12101">
        <v>0</v>
      </c>
      <c r="S12101">
        <v>0</v>
      </c>
    </row>
    <row r="12102" spans="1:19" x14ac:dyDescent="0.25">
      <c r="A12102" s="20" t="s">
        <v>25104</v>
      </c>
      <c r="B12102" t="s">
        <v>25284</v>
      </c>
      <c r="C12102" t="s">
        <v>227</v>
      </c>
      <c r="D12102" s="20" t="s">
        <v>1002</v>
      </c>
      <c r="E12102" s="26">
        <v>43952</v>
      </c>
      <c r="F12102">
        <v>0</v>
      </c>
      <c r="G12102">
        <v>0</v>
      </c>
      <c r="I12102">
        <v>0</v>
      </c>
      <c r="J12102">
        <v>0</v>
      </c>
      <c r="L12102">
        <v>0</v>
      </c>
      <c r="N12102">
        <v>0</v>
      </c>
      <c r="P12102">
        <v>0</v>
      </c>
      <c r="Q12102">
        <v>0</v>
      </c>
      <c r="S12102">
        <v>0</v>
      </c>
    </row>
    <row r="12103" spans="1:19" x14ac:dyDescent="0.25">
      <c r="A12103" s="20" t="s">
        <v>25105</v>
      </c>
      <c r="B12103" t="s">
        <v>25285</v>
      </c>
      <c r="C12103" t="s">
        <v>203</v>
      </c>
      <c r="D12103" s="20" t="s">
        <v>1002</v>
      </c>
      <c r="E12103" s="26">
        <v>43952</v>
      </c>
      <c r="F12103">
        <v>0</v>
      </c>
      <c r="G12103">
        <v>0</v>
      </c>
      <c r="I12103">
        <v>0</v>
      </c>
      <c r="J12103">
        <v>0</v>
      </c>
      <c r="L12103">
        <v>0</v>
      </c>
      <c r="N12103">
        <v>0</v>
      </c>
      <c r="P12103">
        <v>0</v>
      </c>
      <c r="Q12103">
        <v>0</v>
      </c>
      <c r="S12103">
        <v>0</v>
      </c>
    </row>
    <row r="12104" spans="1:19" x14ac:dyDescent="0.25">
      <c r="A12104" s="20" t="s">
        <v>25106</v>
      </c>
      <c r="B12104" t="s">
        <v>25286</v>
      </c>
      <c r="C12104" t="s">
        <v>387</v>
      </c>
      <c r="D12104" s="20" t="s">
        <v>1002</v>
      </c>
      <c r="E12104" s="26">
        <v>43952</v>
      </c>
      <c r="F12104">
        <v>0</v>
      </c>
      <c r="G12104">
        <v>0</v>
      </c>
      <c r="I12104">
        <v>0</v>
      </c>
      <c r="J12104">
        <v>0</v>
      </c>
      <c r="L12104">
        <v>0</v>
      </c>
      <c r="N12104">
        <v>0</v>
      </c>
      <c r="P12104">
        <v>0</v>
      </c>
      <c r="Q12104">
        <v>0</v>
      </c>
      <c r="S12104">
        <v>0</v>
      </c>
    </row>
    <row r="12105" spans="1:19" x14ac:dyDescent="0.25">
      <c r="A12105" s="20" t="s">
        <v>25107</v>
      </c>
      <c r="B12105" t="s">
        <v>25287</v>
      </c>
      <c r="C12105" t="s">
        <v>223</v>
      </c>
      <c r="D12105" s="20" t="s">
        <v>1002</v>
      </c>
      <c r="E12105" s="26">
        <v>43952</v>
      </c>
      <c r="F12105">
        <v>0</v>
      </c>
      <c r="G12105">
        <v>0</v>
      </c>
      <c r="I12105">
        <v>0</v>
      </c>
      <c r="J12105">
        <v>0</v>
      </c>
      <c r="L12105">
        <v>0</v>
      </c>
      <c r="N12105">
        <v>0</v>
      </c>
      <c r="P12105">
        <v>0</v>
      </c>
      <c r="Q12105">
        <v>0</v>
      </c>
      <c r="S12105">
        <v>0</v>
      </c>
    </row>
    <row r="12106" spans="1:19" x14ac:dyDescent="0.25">
      <c r="A12106" s="20" t="s">
        <v>25108</v>
      </c>
      <c r="B12106" t="s">
        <v>25288</v>
      </c>
      <c r="C12106" t="s">
        <v>346</v>
      </c>
      <c r="D12106" s="20" t="s">
        <v>1002</v>
      </c>
      <c r="E12106" s="26">
        <v>43952</v>
      </c>
      <c r="F12106">
        <v>0</v>
      </c>
      <c r="G12106">
        <v>0</v>
      </c>
      <c r="I12106">
        <v>0</v>
      </c>
      <c r="J12106">
        <v>0</v>
      </c>
      <c r="L12106">
        <v>0</v>
      </c>
      <c r="N12106">
        <v>0</v>
      </c>
      <c r="P12106">
        <v>0</v>
      </c>
      <c r="Q12106">
        <v>0</v>
      </c>
      <c r="S12106">
        <v>0</v>
      </c>
    </row>
    <row r="12107" spans="1:19" x14ac:dyDescent="0.25">
      <c r="A12107" s="20" t="s">
        <v>25109</v>
      </c>
      <c r="B12107" t="s">
        <v>25289</v>
      </c>
      <c r="C12107" t="s">
        <v>207</v>
      </c>
      <c r="D12107" s="20" t="s">
        <v>1002</v>
      </c>
      <c r="E12107" s="26">
        <v>43952</v>
      </c>
      <c r="F12107">
        <v>5</v>
      </c>
      <c r="G12107">
        <v>3</v>
      </c>
      <c r="I12107">
        <v>20</v>
      </c>
      <c r="J12107">
        <v>29</v>
      </c>
      <c r="L12107">
        <v>18</v>
      </c>
      <c r="N12107">
        <v>18</v>
      </c>
      <c r="P12107">
        <v>0</v>
      </c>
      <c r="Q12107">
        <v>0</v>
      </c>
      <c r="S12107">
        <v>2</v>
      </c>
    </row>
    <row r="12108" spans="1:19" x14ac:dyDescent="0.25">
      <c r="A12108" s="20" t="s">
        <v>25110</v>
      </c>
      <c r="B12108" t="s">
        <v>25290</v>
      </c>
      <c r="C12108" t="s">
        <v>212</v>
      </c>
      <c r="D12108" s="20" t="s">
        <v>1002</v>
      </c>
      <c r="E12108" s="26">
        <v>43952</v>
      </c>
      <c r="F12108">
        <v>4</v>
      </c>
      <c r="G12108">
        <v>4</v>
      </c>
      <c r="I12108">
        <v>10</v>
      </c>
      <c r="J12108">
        <v>23</v>
      </c>
      <c r="L12108">
        <v>23</v>
      </c>
      <c r="N12108">
        <v>6</v>
      </c>
      <c r="P12108">
        <v>0</v>
      </c>
      <c r="Q12108">
        <v>0</v>
      </c>
      <c r="S12108">
        <v>4</v>
      </c>
    </row>
    <row r="12109" spans="1:19" x14ac:dyDescent="0.25">
      <c r="A12109" s="20" t="s">
        <v>25111</v>
      </c>
      <c r="B12109" t="s">
        <v>25291</v>
      </c>
      <c r="C12109" t="s">
        <v>963</v>
      </c>
      <c r="D12109" s="20" t="s">
        <v>1002</v>
      </c>
      <c r="E12109" s="26">
        <v>43952</v>
      </c>
      <c r="F12109">
        <v>0</v>
      </c>
      <c r="G12109">
        <v>0</v>
      </c>
      <c r="I12109">
        <v>0</v>
      </c>
      <c r="J12109">
        <v>0</v>
      </c>
      <c r="L12109">
        <v>0</v>
      </c>
      <c r="N12109">
        <v>0</v>
      </c>
      <c r="P12109">
        <v>0</v>
      </c>
      <c r="Q12109">
        <v>0</v>
      </c>
      <c r="S12109">
        <v>0</v>
      </c>
    </row>
    <row r="12110" spans="1:19" x14ac:dyDescent="0.25">
      <c r="A12110" s="20" t="s">
        <v>25112</v>
      </c>
      <c r="B12110" t="s">
        <v>25292</v>
      </c>
      <c r="C12110" t="s">
        <v>225</v>
      </c>
      <c r="D12110" s="20" t="s">
        <v>1002</v>
      </c>
      <c r="E12110" s="26">
        <v>43952</v>
      </c>
      <c r="F12110">
        <v>3.5</v>
      </c>
      <c r="G12110">
        <v>6</v>
      </c>
      <c r="I12110">
        <v>12</v>
      </c>
      <c r="J12110">
        <v>30</v>
      </c>
      <c r="L12110">
        <v>55</v>
      </c>
      <c r="N12110">
        <v>12</v>
      </c>
      <c r="P12110">
        <v>0</v>
      </c>
      <c r="Q12110">
        <v>0</v>
      </c>
      <c r="S12110">
        <v>0</v>
      </c>
    </row>
    <row r="12111" spans="1:19" x14ac:dyDescent="0.25">
      <c r="A12111" s="20" t="s">
        <v>25113</v>
      </c>
      <c r="B12111" t="s">
        <v>25293</v>
      </c>
      <c r="C12111" t="s">
        <v>901</v>
      </c>
      <c r="D12111" s="20" t="s">
        <v>1002</v>
      </c>
      <c r="E12111" s="26">
        <v>43952</v>
      </c>
      <c r="F12111">
        <v>8</v>
      </c>
      <c r="G12111">
        <v>6.5</v>
      </c>
      <c r="I12111">
        <v>25</v>
      </c>
      <c r="J12111">
        <v>45</v>
      </c>
      <c r="L12111">
        <v>36</v>
      </c>
      <c r="N12111">
        <v>22</v>
      </c>
      <c r="P12111">
        <v>1</v>
      </c>
      <c r="Q12111">
        <v>3</v>
      </c>
      <c r="S12111">
        <v>3</v>
      </c>
    </row>
    <row r="12112" spans="1:19" x14ac:dyDescent="0.25">
      <c r="A12112" s="20" t="s">
        <v>25114</v>
      </c>
      <c r="B12112" t="s">
        <v>25294</v>
      </c>
      <c r="C12112" t="s">
        <v>232</v>
      </c>
      <c r="D12112" s="20" t="s">
        <v>1002</v>
      </c>
      <c r="E12112" s="26">
        <v>43952</v>
      </c>
      <c r="F12112">
        <v>12.5</v>
      </c>
      <c r="G12112">
        <v>14.5</v>
      </c>
      <c r="I12112">
        <v>169</v>
      </c>
      <c r="J12112">
        <v>121</v>
      </c>
      <c r="L12112">
        <v>143</v>
      </c>
      <c r="N12112">
        <v>167</v>
      </c>
      <c r="P12112">
        <v>1</v>
      </c>
      <c r="Q12112">
        <v>1</v>
      </c>
      <c r="S12112">
        <v>2</v>
      </c>
    </row>
    <row r="12113" spans="1:19" x14ac:dyDescent="0.25">
      <c r="A12113" s="20" t="s">
        <v>25115</v>
      </c>
      <c r="B12113" t="s">
        <v>25295</v>
      </c>
      <c r="C12113" t="s">
        <v>317</v>
      </c>
      <c r="D12113" s="20" t="s">
        <v>1002</v>
      </c>
      <c r="E12113" s="26">
        <v>43952</v>
      </c>
      <c r="F12113">
        <v>8</v>
      </c>
      <c r="G12113">
        <v>7.5</v>
      </c>
      <c r="I12113">
        <v>13</v>
      </c>
      <c r="J12113">
        <v>45</v>
      </c>
      <c r="L12113">
        <v>43</v>
      </c>
      <c r="N12113">
        <v>13</v>
      </c>
      <c r="P12113">
        <v>1</v>
      </c>
      <c r="Q12113">
        <v>1</v>
      </c>
      <c r="S12113">
        <v>0</v>
      </c>
    </row>
    <row r="12114" spans="1:19" x14ac:dyDescent="0.25">
      <c r="A12114" s="20" t="s">
        <v>25116</v>
      </c>
      <c r="B12114" t="s">
        <v>25296</v>
      </c>
      <c r="C12114" t="s">
        <v>24599</v>
      </c>
      <c r="D12114" s="20" t="s">
        <v>1002</v>
      </c>
      <c r="E12114" s="26">
        <v>43952</v>
      </c>
      <c r="F12114">
        <v>3</v>
      </c>
      <c r="G12114">
        <v>3</v>
      </c>
      <c r="I12114">
        <v>11</v>
      </c>
      <c r="J12114">
        <v>16</v>
      </c>
      <c r="L12114">
        <v>16</v>
      </c>
      <c r="N12114">
        <v>8</v>
      </c>
      <c r="P12114">
        <v>0</v>
      </c>
      <c r="Q12114">
        <v>1</v>
      </c>
      <c r="S12114">
        <v>3</v>
      </c>
    </row>
    <row r="12115" spans="1:19" x14ac:dyDescent="0.25">
      <c r="A12115" s="20" t="s">
        <v>25117</v>
      </c>
      <c r="B12115" t="s">
        <v>25297</v>
      </c>
      <c r="C12115" t="s">
        <v>214</v>
      </c>
      <c r="D12115" s="20" t="s">
        <v>1002</v>
      </c>
      <c r="E12115" s="26">
        <v>43952</v>
      </c>
      <c r="F12115">
        <v>14</v>
      </c>
      <c r="G12115">
        <v>15.5</v>
      </c>
      <c r="I12115">
        <v>94</v>
      </c>
      <c r="J12115">
        <v>120</v>
      </c>
      <c r="L12115">
        <v>131</v>
      </c>
      <c r="N12115">
        <v>86</v>
      </c>
      <c r="P12115">
        <v>14</v>
      </c>
      <c r="Q12115">
        <v>16</v>
      </c>
      <c r="S12115">
        <v>8</v>
      </c>
    </row>
    <row r="12116" spans="1:19" x14ac:dyDescent="0.25">
      <c r="A12116" s="20" t="s">
        <v>25118</v>
      </c>
      <c r="B12116" t="s">
        <v>25298</v>
      </c>
      <c r="C12116" t="s">
        <v>903</v>
      </c>
      <c r="D12116" s="20" t="s">
        <v>1002</v>
      </c>
      <c r="E12116" s="26">
        <v>43952</v>
      </c>
      <c r="F12116">
        <v>4</v>
      </c>
      <c r="G12116">
        <v>3</v>
      </c>
      <c r="I12116">
        <v>30</v>
      </c>
      <c r="J12116">
        <v>22</v>
      </c>
      <c r="L12116">
        <v>16</v>
      </c>
      <c r="N12116">
        <v>28</v>
      </c>
      <c r="P12116">
        <v>0</v>
      </c>
      <c r="Q12116">
        <v>0</v>
      </c>
      <c r="S12116">
        <v>2</v>
      </c>
    </row>
    <row r="12117" spans="1:19" x14ac:dyDescent="0.25">
      <c r="A12117" s="20" t="s">
        <v>25119</v>
      </c>
      <c r="B12117" t="s">
        <v>25299</v>
      </c>
      <c r="C12117" t="s">
        <v>230</v>
      </c>
      <c r="D12117" s="20" t="s">
        <v>1002</v>
      </c>
      <c r="E12117" s="26">
        <v>43952</v>
      </c>
      <c r="F12117">
        <v>0</v>
      </c>
      <c r="G12117">
        <v>0</v>
      </c>
      <c r="I12117">
        <v>0</v>
      </c>
      <c r="J12117">
        <v>0</v>
      </c>
      <c r="L12117">
        <v>0</v>
      </c>
      <c r="N12117">
        <v>0</v>
      </c>
      <c r="P12117">
        <v>0</v>
      </c>
      <c r="Q12117">
        <v>0</v>
      </c>
      <c r="S12117">
        <v>0</v>
      </c>
    </row>
    <row r="12118" spans="1:19" x14ac:dyDescent="0.25">
      <c r="A12118" s="20" t="s">
        <v>25120</v>
      </c>
      <c r="B12118" t="s">
        <v>25300</v>
      </c>
      <c r="C12118" t="s">
        <v>234</v>
      </c>
      <c r="D12118" s="20" t="s">
        <v>1002</v>
      </c>
      <c r="E12118" s="26">
        <v>43952</v>
      </c>
      <c r="F12118">
        <v>0</v>
      </c>
      <c r="G12118">
        <v>0</v>
      </c>
      <c r="I12118">
        <v>0</v>
      </c>
      <c r="J12118">
        <v>0</v>
      </c>
      <c r="L12118">
        <v>0</v>
      </c>
      <c r="N12118">
        <v>0</v>
      </c>
      <c r="P12118">
        <v>0</v>
      </c>
      <c r="Q12118">
        <v>0</v>
      </c>
      <c r="S12118">
        <v>0</v>
      </c>
    </row>
    <row r="12119" spans="1:19" x14ac:dyDescent="0.25">
      <c r="A12119" s="20" t="s">
        <v>25121</v>
      </c>
      <c r="B12119" t="s">
        <v>25301</v>
      </c>
      <c r="C12119" t="s">
        <v>217</v>
      </c>
      <c r="D12119" s="20" t="s">
        <v>1002</v>
      </c>
      <c r="E12119" s="26">
        <v>43952</v>
      </c>
      <c r="F12119">
        <v>0</v>
      </c>
      <c r="G12119">
        <v>0</v>
      </c>
      <c r="I12119">
        <v>0</v>
      </c>
      <c r="J12119">
        <v>0</v>
      </c>
      <c r="L12119">
        <v>0</v>
      </c>
      <c r="N12119">
        <v>0</v>
      </c>
      <c r="P12119">
        <v>0</v>
      </c>
      <c r="Q12119">
        <v>0</v>
      </c>
      <c r="S12119">
        <v>0</v>
      </c>
    </row>
    <row r="12120" spans="1:19" x14ac:dyDescent="0.25">
      <c r="A12120" s="20" t="s">
        <v>25122</v>
      </c>
      <c r="B12120" t="s">
        <v>25302</v>
      </c>
      <c r="C12120" t="s">
        <v>342</v>
      </c>
      <c r="D12120" s="20" t="s">
        <v>1002</v>
      </c>
      <c r="E12120" s="26">
        <v>43952</v>
      </c>
      <c r="F12120">
        <v>3</v>
      </c>
      <c r="G12120">
        <v>3</v>
      </c>
      <c r="I12120">
        <v>32</v>
      </c>
      <c r="J12120">
        <v>36</v>
      </c>
      <c r="L12120">
        <v>36</v>
      </c>
      <c r="N12120">
        <v>32</v>
      </c>
      <c r="P12120">
        <v>0</v>
      </c>
      <c r="Q12120">
        <v>1</v>
      </c>
      <c r="S12120">
        <v>0</v>
      </c>
    </row>
    <row r="12121" spans="1:19" x14ac:dyDescent="0.25">
      <c r="A12121" s="20" t="s">
        <v>25123</v>
      </c>
      <c r="B12121" t="s">
        <v>25303</v>
      </c>
      <c r="C12121" t="s">
        <v>220</v>
      </c>
      <c r="D12121" s="20" t="s">
        <v>1002</v>
      </c>
      <c r="E12121" s="26">
        <v>43952</v>
      </c>
      <c r="F12121">
        <v>0</v>
      </c>
      <c r="G12121">
        <v>0</v>
      </c>
      <c r="I12121">
        <v>0</v>
      </c>
      <c r="J12121">
        <v>0</v>
      </c>
      <c r="L12121">
        <v>0</v>
      </c>
      <c r="N12121">
        <v>0</v>
      </c>
      <c r="P12121">
        <v>0</v>
      </c>
      <c r="Q12121">
        <v>0</v>
      </c>
      <c r="S12121">
        <v>0</v>
      </c>
    </row>
    <row r="12122" spans="1:19" x14ac:dyDescent="0.25">
      <c r="A12122" s="20" t="s">
        <v>25124</v>
      </c>
      <c r="B12122" t="s">
        <v>25304</v>
      </c>
      <c r="C12122" t="s">
        <v>242</v>
      </c>
      <c r="D12122" s="20" t="s">
        <v>1000</v>
      </c>
      <c r="E12122" s="26">
        <v>43952</v>
      </c>
      <c r="F12122">
        <v>0</v>
      </c>
      <c r="G12122">
        <v>0</v>
      </c>
      <c r="I12122">
        <v>0</v>
      </c>
      <c r="J12122">
        <v>0</v>
      </c>
      <c r="L12122">
        <v>0</v>
      </c>
      <c r="N12122">
        <v>0</v>
      </c>
      <c r="P12122">
        <v>0</v>
      </c>
      <c r="Q12122">
        <v>0</v>
      </c>
      <c r="S12122">
        <v>0</v>
      </c>
    </row>
    <row r="12123" spans="1:19" x14ac:dyDescent="0.25">
      <c r="A12123" s="20" t="s">
        <v>25125</v>
      </c>
      <c r="B12123" t="s">
        <v>25305</v>
      </c>
      <c r="C12123" t="s">
        <v>242</v>
      </c>
      <c r="D12123" s="20" t="s">
        <v>1002</v>
      </c>
      <c r="E12123" s="26">
        <v>43952</v>
      </c>
      <c r="F12123">
        <v>0</v>
      </c>
      <c r="G12123">
        <v>0</v>
      </c>
      <c r="I12123">
        <v>0</v>
      </c>
      <c r="J12123">
        <v>0</v>
      </c>
      <c r="L12123">
        <v>0</v>
      </c>
      <c r="N12123">
        <v>0</v>
      </c>
      <c r="P12123">
        <v>0</v>
      </c>
      <c r="Q12123">
        <v>0</v>
      </c>
      <c r="S12123">
        <v>0</v>
      </c>
    </row>
    <row r="12124" spans="1:19" x14ac:dyDescent="0.25">
      <c r="A12124" s="20" t="s">
        <v>25126</v>
      </c>
      <c r="B12124" t="s">
        <v>25306</v>
      </c>
      <c r="C12124" t="s">
        <v>2724</v>
      </c>
      <c r="D12124" s="20" t="s">
        <v>1000</v>
      </c>
      <c r="E12124" s="26">
        <v>43952</v>
      </c>
      <c r="F12124">
        <v>2.5</v>
      </c>
      <c r="G12124">
        <v>1.5</v>
      </c>
      <c r="I12124">
        <v>15</v>
      </c>
      <c r="J12124">
        <v>14</v>
      </c>
      <c r="L12124">
        <v>8</v>
      </c>
      <c r="N12124">
        <v>14</v>
      </c>
      <c r="P12124">
        <v>0</v>
      </c>
      <c r="Q12124">
        <v>0</v>
      </c>
      <c r="S12124">
        <v>1</v>
      </c>
    </row>
    <row r="12125" spans="1:19" x14ac:dyDescent="0.25">
      <c r="A12125" s="20" t="s">
        <v>25127</v>
      </c>
      <c r="B12125" t="s">
        <v>25307</v>
      </c>
      <c r="C12125" t="s">
        <v>2724</v>
      </c>
      <c r="D12125" s="20" t="s">
        <v>1001</v>
      </c>
      <c r="E12125" s="26">
        <v>43952</v>
      </c>
      <c r="F12125">
        <v>5.5</v>
      </c>
      <c r="G12125">
        <v>5</v>
      </c>
      <c r="I12125">
        <v>22</v>
      </c>
      <c r="J12125">
        <v>30</v>
      </c>
      <c r="L12125">
        <v>26</v>
      </c>
      <c r="N12125">
        <v>20</v>
      </c>
      <c r="P12125">
        <v>0</v>
      </c>
      <c r="Q12125">
        <v>0</v>
      </c>
      <c r="S12125">
        <v>2</v>
      </c>
    </row>
    <row r="12126" spans="1:19" x14ac:dyDescent="0.25">
      <c r="A12126" s="20" t="s">
        <v>25128</v>
      </c>
      <c r="B12126" t="s">
        <v>25308</v>
      </c>
      <c r="C12126" t="s">
        <v>2724</v>
      </c>
      <c r="D12126" s="20" t="s">
        <v>1002</v>
      </c>
      <c r="E12126" s="26">
        <v>43952</v>
      </c>
      <c r="F12126">
        <v>8</v>
      </c>
      <c r="G12126">
        <v>6.5</v>
      </c>
      <c r="I12126">
        <v>37</v>
      </c>
      <c r="J12126">
        <v>44</v>
      </c>
      <c r="L12126">
        <v>34</v>
      </c>
      <c r="N12126">
        <v>34</v>
      </c>
      <c r="P12126">
        <v>0</v>
      </c>
      <c r="Q12126">
        <v>0</v>
      </c>
      <c r="S12126">
        <v>3</v>
      </c>
    </row>
    <row r="12127" spans="1:19" x14ac:dyDescent="0.25">
      <c r="A12127" s="20" t="s">
        <v>25129</v>
      </c>
      <c r="B12127" t="s">
        <v>25309</v>
      </c>
      <c r="C12127" t="s">
        <v>237</v>
      </c>
      <c r="D12127" s="20" t="s">
        <v>1000</v>
      </c>
      <c r="E12127" s="26">
        <v>43952</v>
      </c>
      <c r="F12127">
        <v>5</v>
      </c>
      <c r="G12127">
        <v>6</v>
      </c>
      <c r="I12127">
        <v>28</v>
      </c>
      <c r="J12127">
        <v>30</v>
      </c>
      <c r="L12127">
        <v>36</v>
      </c>
      <c r="N12127">
        <v>23</v>
      </c>
      <c r="P12127">
        <v>4</v>
      </c>
      <c r="Q12127">
        <v>5</v>
      </c>
      <c r="S12127">
        <v>5</v>
      </c>
    </row>
    <row r="12128" spans="1:19" x14ac:dyDescent="0.25">
      <c r="A12128" s="20" t="s">
        <v>25130</v>
      </c>
      <c r="B12128" t="s">
        <v>25310</v>
      </c>
      <c r="C12128" t="s">
        <v>237</v>
      </c>
      <c r="D12128" s="20" t="s">
        <v>1002</v>
      </c>
      <c r="E12128" s="26">
        <v>43952</v>
      </c>
      <c r="F12128">
        <v>5</v>
      </c>
      <c r="G12128">
        <v>6</v>
      </c>
      <c r="I12128">
        <v>28</v>
      </c>
      <c r="J12128">
        <v>30</v>
      </c>
      <c r="L12128">
        <v>36</v>
      </c>
      <c r="N12128">
        <v>23</v>
      </c>
      <c r="P12128">
        <v>4</v>
      </c>
      <c r="Q12128">
        <v>5</v>
      </c>
      <c r="S12128">
        <v>5</v>
      </c>
    </row>
    <row r="12129" spans="1:19" x14ac:dyDescent="0.25">
      <c r="A12129" s="20" t="s">
        <v>25131</v>
      </c>
      <c r="B12129" t="s">
        <v>25311</v>
      </c>
      <c r="C12129" t="s">
        <v>238</v>
      </c>
      <c r="D12129" s="20" t="s">
        <v>1000</v>
      </c>
      <c r="E12129" s="26">
        <v>43952</v>
      </c>
      <c r="F12129">
        <v>3</v>
      </c>
      <c r="G12129">
        <v>3</v>
      </c>
      <c r="I12129">
        <v>9</v>
      </c>
      <c r="J12129">
        <v>15</v>
      </c>
      <c r="L12129">
        <v>15</v>
      </c>
      <c r="N12129">
        <v>7</v>
      </c>
      <c r="P12129">
        <v>1</v>
      </c>
      <c r="Q12129">
        <v>1</v>
      </c>
      <c r="S12129">
        <v>2</v>
      </c>
    </row>
    <row r="12130" spans="1:19" x14ac:dyDescent="0.25">
      <c r="A12130" s="20" t="s">
        <v>25132</v>
      </c>
      <c r="B12130" t="s">
        <v>25312</v>
      </c>
      <c r="C12130" t="s">
        <v>238</v>
      </c>
      <c r="D12130" s="20" t="s">
        <v>1002</v>
      </c>
      <c r="E12130" s="26">
        <v>43952</v>
      </c>
      <c r="F12130">
        <v>3</v>
      </c>
      <c r="G12130">
        <v>3</v>
      </c>
      <c r="I12130">
        <v>9</v>
      </c>
      <c r="J12130">
        <v>15</v>
      </c>
      <c r="L12130">
        <v>15</v>
      </c>
      <c r="N12130">
        <v>7</v>
      </c>
      <c r="P12130">
        <v>1</v>
      </c>
      <c r="Q12130">
        <v>1</v>
      </c>
      <c r="S12130">
        <v>2</v>
      </c>
    </row>
    <row r="12131" spans="1:19" x14ac:dyDescent="0.25">
      <c r="A12131" s="20" t="s">
        <v>25133</v>
      </c>
      <c r="B12131" t="s">
        <v>25313</v>
      </c>
      <c r="C12131" t="s">
        <v>239</v>
      </c>
      <c r="D12131" s="20" t="s">
        <v>1000</v>
      </c>
      <c r="E12131" s="26">
        <v>43952</v>
      </c>
      <c r="F12131">
        <v>0</v>
      </c>
      <c r="G12131">
        <v>0</v>
      </c>
      <c r="I12131">
        <v>0</v>
      </c>
      <c r="J12131">
        <v>0</v>
      </c>
      <c r="L12131">
        <v>0</v>
      </c>
      <c r="N12131">
        <v>0</v>
      </c>
      <c r="P12131">
        <v>0</v>
      </c>
      <c r="Q12131">
        <v>0</v>
      </c>
      <c r="S12131">
        <v>0</v>
      </c>
    </row>
    <row r="12132" spans="1:19" x14ac:dyDescent="0.25">
      <c r="A12132" s="20" t="s">
        <v>25134</v>
      </c>
      <c r="B12132" t="s">
        <v>25314</v>
      </c>
      <c r="C12132" t="s">
        <v>239</v>
      </c>
      <c r="D12132" s="20" t="s">
        <v>1002</v>
      </c>
      <c r="E12132" s="26">
        <v>43952</v>
      </c>
      <c r="F12132">
        <v>0</v>
      </c>
      <c r="G12132">
        <v>0</v>
      </c>
      <c r="I12132">
        <v>0</v>
      </c>
      <c r="J12132">
        <v>0</v>
      </c>
      <c r="L12132">
        <v>0</v>
      </c>
      <c r="N12132">
        <v>0</v>
      </c>
      <c r="P12132">
        <v>0</v>
      </c>
      <c r="Q12132">
        <v>0</v>
      </c>
      <c r="S12132">
        <v>0</v>
      </c>
    </row>
    <row r="12133" spans="1:19" x14ac:dyDescent="0.25">
      <c r="A12133" s="20" t="s">
        <v>25135</v>
      </c>
      <c r="B12133" t="s">
        <v>25315</v>
      </c>
      <c r="C12133" t="s">
        <v>1988</v>
      </c>
      <c r="D12133" s="20" t="s">
        <v>1000</v>
      </c>
      <c r="E12133" s="26">
        <v>43952</v>
      </c>
      <c r="F12133">
        <v>5</v>
      </c>
      <c r="G12133">
        <v>4.5</v>
      </c>
      <c r="I12133">
        <v>21</v>
      </c>
      <c r="J12133">
        <v>29</v>
      </c>
      <c r="L12133">
        <v>26</v>
      </c>
      <c r="N12133">
        <v>20</v>
      </c>
      <c r="P12133">
        <v>0</v>
      </c>
      <c r="Q12133">
        <v>0</v>
      </c>
      <c r="S12133">
        <v>1</v>
      </c>
    </row>
    <row r="12134" spans="1:19" x14ac:dyDescent="0.25">
      <c r="A12134" s="20" t="s">
        <v>25136</v>
      </c>
      <c r="B12134" t="s">
        <v>25316</v>
      </c>
      <c r="C12134" t="s">
        <v>1988</v>
      </c>
      <c r="D12134" s="20" t="s">
        <v>1001</v>
      </c>
      <c r="E12134" s="26">
        <v>43952</v>
      </c>
      <c r="F12134">
        <v>4.5</v>
      </c>
      <c r="G12134">
        <v>5</v>
      </c>
      <c r="I12134">
        <v>15</v>
      </c>
      <c r="J12134">
        <v>24</v>
      </c>
      <c r="L12134">
        <v>27</v>
      </c>
      <c r="N12134">
        <v>11</v>
      </c>
      <c r="P12134">
        <v>1</v>
      </c>
      <c r="Q12134">
        <v>4</v>
      </c>
      <c r="S12134">
        <v>4</v>
      </c>
    </row>
    <row r="12135" spans="1:19" x14ac:dyDescent="0.25">
      <c r="A12135" s="20" t="s">
        <v>25137</v>
      </c>
      <c r="B12135" t="s">
        <v>25317</v>
      </c>
      <c r="C12135" t="s">
        <v>1988</v>
      </c>
      <c r="D12135" s="20" t="s">
        <v>1002</v>
      </c>
      <c r="E12135" s="26">
        <v>43952</v>
      </c>
      <c r="F12135">
        <v>9.5</v>
      </c>
      <c r="G12135">
        <v>9.5</v>
      </c>
      <c r="I12135">
        <v>36</v>
      </c>
      <c r="J12135">
        <v>53</v>
      </c>
      <c r="L12135">
        <v>53</v>
      </c>
      <c r="N12135">
        <v>31</v>
      </c>
      <c r="P12135">
        <v>1</v>
      </c>
      <c r="Q12135">
        <v>4</v>
      </c>
      <c r="S12135">
        <v>5</v>
      </c>
    </row>
    <row r="12136" spans="1:19" x14ac:dyDescent="0.25">
      <c r="A12136" s="20" t="s">
        <v>25138</v>
      </c>
      <c r="B12136" t="s">
        <v>25318</v>
      </c>
      <c r="C12136" t="s">
        <v>966</v>
      </c>
      <c r="D12136" s="20" t="s">
        <v>1000</v>
      </c>
      <c r="E12136" s="26">
        <v>43952</v>
      </c>
      <c r="F12136">
        <v>0</v>
      </c>
      <c r="G12136">
        <v>0</v>
      </c>
      <c r="I12136">
        <v>0</v>
      </c>
      <c r="J12136">
        <v>0</v>
      </c>
      <c r="L12136">
        <v>0</v>
      </c>
      <c r="N12136">
        <v>0</v>
      </c>
      <c r="P12136">
        <v>0</v>
      </c>
      <c r="Q12136">
        <v>0</v>
      </c>
      <c r="S12136">
        <v>0</v>
      </c>
    </row>
    <row r="12137" spans="1:19" x14ac:dyDescent="0.25">
      <c r="A12137" s="20" t="s">
        <v>25139</v>
      </c>
      <c r="B12137" t="s">
        <v>25319</v>
      </c>
      <c r="C12137" t="s">
        <v>966</v>
      </c>
      <c r="D12137" s="20" t="s">
        <v>1002</v>
      </c>
      <c r="E12137" s="26">
        <v>43952</v>
      </c>
      <c r="F12137">
        <v>0</v>
      </c>
      <c r="G12137">
        <v>0</v>
      </c>
      <c r="I12137">
        <v>0</v>
      </c>
      <c r="J12137">
        <v>0</v>
      </c>
      <c r="L12137">
        <v>0</v>
      </c>
      <c r="N12137">
        <v>0</v>
      </c>
      <c r="P12137">
        <v>0</v>
      </c>
      <c r="Q12137">
        <v>0</v>
      </c>
      <c r="S12137">
        <v>0</v>
      </c>
    </row>
    <row r="12138" spans="1:19" x14ac:dyDescent="0.25">
      <c r="A12138" s="20" t="s">
        <v>25140</v>
      </c>
      <c r="B12138" t="s">
        <v>25320</v>
      </c>
      <c r="C12138" t="s">
        <v>240</v>
      </c>
      <c r="D12138" s="20" t="s">
        <v>1000</v>
      </c>
      <c r="E12138" s="26">
        <v>43952</v>
      </c>
      <c r="F12138">
        <v>15.5</v>
      </c>
      <c r="G12138">
        <v>17.5</v>
      </c>
      <c r="I12138">
        <v>33</v>
      </c>
      <c r="J12138">
        <v>86</v>
      </c>
      <c r="L12138">
        <v>100</v>
      </c>
      <c r="N12138">
        <v>27</v>
      </c>
      <c r="P12138">
        <v>1</v>
      </c>
      <c r="Q12138">
        <v>1</v>
      </c>
      <c r="S12138">
        <v>6</v>
      </c>
    </row>
    <row r="12139" spans="1:19" x14ac:dyDescent="0.25">
      <c r="A12139" s="20" t="s">
        <v>25141</v>
      </c>
      <c r="B12139" t="s">
        <v>25321</v>
      </c>
      <c r="C12139" t="s">
        <v>240</v>
      </c>
      <c r="D12139" s="20" t="s">
        <v>1002</v>
      </c>
      <c r="E12139" s="26">
        <v>43952</v>
      </c>
      <c r="F12139">
        <v>15.5</v>
      </c>
      <c r="G12139">
        <v>17.5</v>
      </c>
      <c r="I12139">
        <v>33</v>
      </c>
      <c r="J12139">
        <v>86</v>
      </c>
      <c r="L12139">
        <v>100</v>
      </c>
      <c r="N12139">
        <v>27</v>
      </c>
      <c r="P12139">
        <v>1</v>
      </c>
      <c r="Q12139">
        <v>1</v>
      </c>
      <c r="S12139">
        <v>6</v>
      </c>
    </row>
    <row r="12140" spans="1:19" x14ac:dyDescent="0.25">
      <c r="A12140" s="20" t="s">
        <v>25142</v>
      </c>
      <c r="B12140" t="s">
        <v>25322</v>
      </c>
      <c r="C12140" t="s">
        <v>241</v>
      </c>
      <c r="D12140" s="20" t="s">
        <v>1000</v>
      </c>
      <c r="E12140" s="26">
        <v>43952</v>
      </c>
      <c r="F12140">
        <v>35.5</v>
      </c>
      <c r="G12140">
        <v>43.5</v>
      </c>
      <c r="I12140">
        <v>347</v>
      </c>
      <c r="J12140">
        <v>386</v>
      </c>
      <c r="L12140">
        <v>475</v>
      </c>
      <c r="N12140">
        <v>344</v>
      </c>
      <c r="P12140">
        <v>10</v>
      </c>
      <c r="Q12140">
        <v>13</v>
      </c>
      <c r="S12140">
        <v>3</v>
      </c>
    </row>
    <row r="12141" spans="1:19" x14ac:dyDescent="0.25">
      <c r="A12141" s="20" t="s">
        <v>25143</v>
      </c>
      <c r="B12141" t="s">
        <v>25323</v>
      </c>
      <c r="C12141" t="s">
        <v>241</v>
      </c>
      <c r="D12141" s="20" t="s">
        <v>1002</v>
      </c>
      <c r="E12141" s="26">
        <v>43952</v>
      </c>
      <c r="F12141">
        <v>35.5</v>
      </c>
      <c r="G12141">
        <v>43.5</v>
      </c>
      <c r="I12141">
        <v>347</v>
      </c>
      <c r="J12141">
        <v>386</v>
      </c>
      <c r="L12141">
        <v>475</v>
      </c>
      <c r="N12141">
        <v>344</v>
      </c>
      <c r="P12141">
        <v>10</v>
      </c>
      <c r="Q12141">
        <v>13</v>
      </c>
      <c r="S12141">
        <v>3</v>
      </c>
    </row>
    <row r="12142" spans="1:19" x14ac:dyDescent="0.25">
      <c r="A12142" s="20" t="s">
        <v>25144</v>
      </c>
      <c r="B12142" t="s">
        <v>25324</v>
      </c>
      <c r="C12142" t="s">
        <v>318</v>
      </c>
      <c r="D12142" s="20" t="s">
        <v>1000</v>
      </c>
      <c r="E12142" s="26">
        <v>43952</v>
      </c>
      <c r="F12142">
        <v>4</v>
      </c>
      <c r="G12142">
        <v>2.5</v>
      </c>
      <c r="I12142">
        <v>12</v>
      </c>
      <c r="J12142">
        <v>24</v>
      </c>
      <c r="L12142">
        <v>15</v>
      </c>
      <c r="N12142">
        <v>12</v>
      </c>
      <c r="P12142">
        <v>0</v>
      </c>
      <c r="Q12142">
        <v>0</v>
      </c>
      <c r="S12142">
        <v>0</v>
      </c>
    </row>
    <row r="12143" spans="1:19" x14ac:dyDescent="0.25">
      <c r="A12143" s="20" t="s">
        <v>25145</v>
      </c>
      <c r="B12143" t="s">
        <v>25325</v>
      </c>
      <c r="C12143" t="s">
        <v>318</v>
      </c>
      <c r="D12143" s="20" t="s">
        <v>1002</v>
      </c>
      <c r="E12143" s="26">
        <v>43952</v>
      </c>
      <c r="F12143">
        <v>4</v>
      </c>
      <c r="G12143">
        <v>2.5</v>
      </c>
      <c r="I12143">
        <v>12</v>
      </c>
      <c r="J12143">
        <v>24</v>
      </c>
      <c r="L12143">
        <v>15</v>
      </c>
      <c r="N12143">
        <v>12</v>
      </c>
      <c r="P12143">
        <v>0</v>
      </c>
      <c r="Q12143">
        <v>0</v>
      </c>
      <c r="S12143">
        <v>0</v>
      </c>
    </row>
    <row r="12144" spans="1:19" x14ac:dyDescent="0.25">
      <c r="A12144" s="20" t="s">
        <v>25146</v>
      </c>
      <c r="B12144" t="s">
        <v>25326</v>
      </c>
      <c r="C12144" t="s">
        <v>896</v>
      </c>
      <c r="D12144" s="20" t="s">
        <v>1000</v>
      </c>
      <c r="E12144" s="26">
        <v>43952</v>
      </c>
      <c r="F12144">
        <v>70.5</v>
      </c>
      <c r="G12144">
        <v>78.5</v>
      </c>
      <c r="I12144">
        <v>465</v>
      </c>
      <c r="J12144">
        <v>584</v>
      </c>
      <c r="L12144">
        <v>675</v>
      </c>
      <c r="N12144">
        <v>447</v>
      </c>
      <c r="O12144" t="s">
        <v>904</v>
      </c>
      <c r="P12144">
        <v>16</v>
      </c>
      <c r="Q12144">
        <v>20</v>
      </c>
      <c r="S12144">
        <v>18</v>
      </c>
    </row>
    <row r="12145" spans="1:19" x14ac:dyDescent="0.25">
      <c r="A12145" s="20" t="s">
        <v>25147</v>
      </c>
      <c r="B12145" t="s">
        <v>25327</v>
      </c>
      <c r="C12145" t="s">
        <v>899</v>
      </c>
      <c r="D12145" s="20" t="s">
        <v>1001</v>
      </c>
      <c r="E12145" s="26">
        <v>43952</v>
      </c>
      <c r="F12145">
        <v>10</v>
      </c>
      <c r="G12145">
        <v>10</v>
      </c>
      <c r="I12145">
        <v>37</v>
      </c>
      <c r="J12145">
        <v>54</v>
      </c>
      <c r="L12145">
        <v>53</v>
      </c>
      <c r="N12145">
        <v>31</v>
      </c>
      <c r="O12145" t="s">
        <v>904</v>
      </c>
      <c r="P12145">
        <v>1</v>
      </c>
      <c r="Q12145">
        <v>4</v>
      </c>
      <c r="S12145">
        <v>6</v>
      </c>
    </row>
    <row r="12146" spans="1:19" x14ac:dyDescent="0.25">
      <c r="A12146" s="20" t="s">
        <v>25148</v>
      </c>
      <c r="B12146" t="s">
        <v>25328</v>
      </c>
      <c r="C12146" t="s">
        <v>1237</v>
      </c>
      <c r="D12146" s="20" t="s">
        <v>1000</v>
      </c>
      <c r="E12146" s="26">
        <v>43952</v>
      </c>
      <c r="F12146">
        <v>23</v>
      </c>
      <c r="G12146">
        <v>23.5</v>
      </c>
      <c r="I12146">
        <v>69</v>
      </c>
      <c r="J12146">
        <v>129</v>
      </c>
      <c r="L12146">
        <v>134</v>
      </c>
      <c r="N12146">
        <v>61</v>
      </c>
      <c r="P12146">
        <v>1</v>
      </c>
      <c r="Q12146">
        <v>1</v>
      </c>
      <c r="S12146">
        <v>8</v>
      </c>
    </row>
    <row r="12147" spans="1:19" x14ac:dyDescent="0.25">
      <c r="A12147" s="20" t="s">
        <v>25149</v>
      </c>
      <c r="B12147" t="s">
        <v>25329</v>
      </c>
      <c r="C12147" t="s">
        <v>1237</v>
      </c>
      <c r="D12147" s="20" t="s">
        <v>1001</v>
      </c>
      <c r="E12147" s="26">
        <v>43952</v>
      </c>
      <c r="F12147">
        <v>10</v>
      </c>
      <c r="G12147">
        <v>10</v>
      </c>
      <c r="I12147">
        <v>37</v>
      </c>
      <c r="J12147">
        <v>54</v>
      </c>
      <c r="L12147">
        <v>53</v>
      </c>
      <c r="N12147">
        <v>31</v>
      </c>
      <c r="P12147">
        <v>1</v>
      </c>
      <c r="Q12147">
        <v>4</v>
      </c>
      <c r="S12147">
        <v>6</v>
      </c>
    </row>
    <row r="12148" spans="1:19" x14ac:dyDescent="0.25">
      <c r="A12148" s="20" t="s">
        <v>25150</v>
      </c>
      <c r="B12148" t="s">
        <v>25330</v>
      </c>
      <c r="C12148" t="s">
        <v>1237</v>
      </c>
      <c r="D12148" s="20" t="s">
        <v>1002</v>
      </c>
      <c r="E12148" s="26">
        <v>43952</v>
      </c>
      <c r="F12148">
        <v>33</v>
      </c>
      <c r="G12148">
        <v>33.5</v>
      </c>
      <c r="I12148">
        <v>106</v>
      </c>
      <c r="J12148">
        <v>183</v>
      </c>
      <c r="L12148">
        <v>187</v>
      </c>
      <c r="N12148">
        <v>92</v>
      </c>
      <c r="P12148">
        <v>2</v>
      </c>
      <c r="Q12148">
        <v>5</v>
      </c>
      <c r="S12148">
        <v>14</v>
      </c>
    </row>
    <row r="12149" spans="1:19" x14ac:dyDescent="0.25">
      <c r="A12149" s="20" t="s">
        <v>25151</v>
      </c>
      <c r="B12149" t="s">
        <v>25331</v>
      </c>
      <c r="C12149" t="s">
        <v>235</v>
      </c>
      <c r="D12149" s="20" t="s">
        <v>1002</v>
      </c>
      <c r="E12149" s="26">
        <v>43952</v>
      </c>
      <c r="F12149">
        <v>80.5</v>
      </c>
      <c r="G12149">
        <v>88.5</v>
      </c>
      <c r="I12149">
        <v>502</v>
      </c>
      <c r="J12149">
        <v>638</v>
      </c>
      <c r="L12149">
        <v>728</v>
      </c>
      <c r="N12149">
        <v>478</v>
      </c>
      <c r="P12149">
        <v>17</v>
      </c>
      <c r="Q12149">
        <v>24</v>
      </c>
      <c r="S12149">
        <v>24</v>
      </c>
    </row>
    <row r="12150" spans="1:19" x14ac:dyDescent="0.25">
      <c r="A12150" s="20" t="s">
        <v>25515</v>
      </c>
      <c r="B12150" t="s">
        <v>25333</v>
      </c>
      <c r="C12150" t="s">
        <v>228</v>
      </c>
      <c r="D12150" s="20" t="s">
        <v>1000</v>
      </c>
      <c r="E12150" s="26">
        <v>43983</v>
      </c>
      <c r="F12150">
        <v>0</v>
      </c>
      <c r="G12150">
        <v>0</v>
      </c>
      <c r="I12150">
        <v>0</v>
      </c>
      <c r="J12150">
        <v>0</v>
      </c>
      <c r="L12150">
        <v>0</v>
      </c>
      <c r="N12150">
        <v>0</v>
      </c>
      <c r="P12150">
        <v>0</v>
      </c>
      <c r="Q12150">
        <v>0</v>
      </c>
      <c r="S12150">
        <v>0</v>
      </c>
    </row>
    <row r="12151" spans="1:19" x14ac:dyDescent="0.25">
      <c r="A12151" s="20" t="s">
        <v>25516</v>
      </c>
      <c r="B12151" t="s">
        <v>25334</v>
      </c>
      <c r="C12151" t="s">
        <v>211</v>
      </c>
      <c r="D12151" s="20" t="s">
        <v>1000</v>
      </c>
      <c r="E12151" s="26">
        <v>43983</v>
      </c>
      <c r="F12151">
        <v>0</v>
      </c>
      <c r="G12151">
        <v>0</v>
      </c>
      <c r="I12151">
        <v>0</v>
      </c>
      <c r="J12151">
        <v>0</v>
      </c>
      <c r="L12151">
        <v>0</v>
      </c>
      <c r="N12151">
        <v>0</v>
      </c>
      <c r="P12151">
        <v>0</v>
      </c>
      <c r="Q12151">
        <v>0</v>
      </c>
      <c r="S12151">
        <v>0</v>
      </c>
    </row>
    <row r="12152" spans="1:19" x14ac:dyDescent="0.25">
      <c r="A12152" s="20" t="s">
        <v>25517</v>
      </c>
      <c r="B12152" t="s">
        <v>25335</v>
      </c>
      <c r="C12152" t="s">
        <v>213</v>
      </c>
      <c r="D12152" s="20" t="s">
        <v>1000</v>
      </c>
      <c r="E12152" s="26">
        <v>43983</v>
      </c>
      <c r="F12152">
        <v>0</v>
      </c>
      <c r="G12152">
        <v>0</v>
      </c>
      <c r="I12152">
        <v>0</v>
      </c>
      <c r="J12152">
        <v>0</v>
      </c>
      <c r="L12152">
        <v>0</v>
      </c>
      <c r="N12152">
        <v>0</v>
      </c>
      <c r="P12152">
        <v>0</v>
      </c>
      <c r="Q12152">
        <v>0</v>
      </c>
      <c r="S12152">
        <v>0</v>
      </c>
    </row>
    <row r="12153" spans="1:19" x14ac:dyDescent="0.25">
      <c r="A12153" s="20" t="s">
        <v>25518</v>
      </c>
      <c r="B12153" t="s">
        <v>25336</v>
      </c>
      <c r="C12153" t="s">
        <v>229</v>
      </c>
      <c r="D12153" s="20" t="s">
        <v>1000</v>
      </c>
      <c r="E12153" s="26">
        <v>43983</v>
      </c>
      <c r="F12153">
        <v>0</v>
      </c>
      <c r="G12153">
        <v>0</v>
      </c>
      <c r="I12153">
        <v>0</v>
      </c>
      <c r="J12153">
        <v>0</v>
      </c>
      <c r="L12153">
        <v>0</v>
      </c>
      <c r="N12153">
        <v>0</v>
      </c>
      <c r="P12153">
        <v>0</v>
      </c>
      <c r="Q12153">
        <v>0</v>
      </c>
      <c r="S12153">
        <v>0</v>
      </c>
    </row>
    <row r="12154" spans="1:19" x14ac:dyDescent="0.25">
      <c r="A12154" s="20" t="s">
        <v>25519</v>
      </c>
      <c r="B12154" t="s">
        <v>25337</v>
      </c>
      <c r="C12154" t="s">
        <v>1051</v>
      </c>
      <c r="D12154" s="20" t="s">
        <v>1000</v>
      </c>
      <c r="E12154" s="26">
        <v>43983</v>
      </c>
      <c r="F12154">
        <v>0</v>
      </c>
      <c r="G12154">
        <v>0</v>
      </c>
      <c r="I12154">
        <v>0</v>
      </c>
      <c r="J12154">
        <v>0</v>
      </c>
      <c r="L12154">
        <v>0</v>
      </c>
      <c r="N12154">
        <v>0</v>
      </c>
      <c r="P12154">
        <v>0</v>
      </c>
      <c r="Q12154">
        <v>0</v>
      </c>
      <c r="S12154">
        <v>0</v>
      </c>
    </row>
    <row r="12155" spans="1:19" x14ac:dyDescent="0.25">
      <c r="A12155" s="20" t="s">
        <v>25520</v>
      </c>
      <c r="B12155" t="s">
        <v>25338</v>
      </c>
      <c r="C12155" t="s">
        <v>1048</v>
      </c>
      <c r="D12155" s="20" t="s">
        <v>1000</v>
      </c>
      <c r="E12155" s="26">
        <v>43983</v>
      </c>
      <c r="F12155">
        <v>0</v>
      </c>
      <c r="G12155">
        <v>0</v>
      </c>
      <c r="I12155">
        <v>0</v>
      </c>
      <c r="J12155">
        <v>0</v>
      </c>
      <c r="L12155">
        <v>0</v>
      </c>
      <c r="N12155">
        <v>0</v>
      </c>
      <c r="P12155">
        <v>0</v>
      </c>
      <c r="Q12155">
        <v>0</v>
      </c>
      <c r="S12155">
        <v>0</v>
      </c>
    </row>
    <row r="12156" spans="1:19" x14ac:dyDescent="0.25">
      <c r="A12156" s="20" t="s">
        <v>25521</v>
      </c>
      <c r="B12156" t="s">
        <v>25339</v>
      </c>
      <c r="C12156" t="s">
        <v>1047</v>
      </c>
      <c r="D12156" s="20" t="s">
        <v>1000</v>
      </c>
      <c r="E12156" s="26">
        <v>43983</v>
      </c>
      <c r="F12156">
        <v>2.5</v>
      </c>
      <c r="G12156">
        <v>1.5</v>
      </c>
      <c r="I12156">
        <v>16</v>
      </c>
      <c r="J12156">
        <v>14</v>
      </c>
      <c r="L12156">
        <v>8</v>
      </c>
      <c r="N12156">
        <v>15</v>
      </c>
      <c r="P12156">
        <v>0</v>
      </c>
      <c r="Q12156">
        <v>0</v>
      </c>
      <c r="S12156">
        <v>1</v>
      </c>
    </row>
    <row r="12157" spans="1:19" x14ac:dyDescent="0.25">
      <c r="A12157" s="20" t="s">
        <v>25522</v>
      </c>
      <c r="B12157" t="s">
        <v>25340</v>
      </c>
      <c r="C12157" t="s">
        <v>1050</v>
      </c>
      <c r="D12157" s="20" t="s">
        <v>1001</v>
      </c>
      <c r="E12157" s="26">
        <v>43983</v>
      </c>
      <c r="F12157">
        <v>1</v>
      </c>
      <c r="G12157">
        <v>1.5</v>
      </c>
      <c r="I12157">
        <v>4</v>
      </c>
      <c r="J12157">
        <v>5</v>
      </c>
      <c r="L12157">
        <v>8</v>
      </c>
      <c r="N12157">
        <v>3</v>
      </c>
      <c r="P12157">
        <v>0</v>
      </c>
      <c r="Q12157">
        <v>0</v>
      </c>
      <c r="S12157">
        <v>1</v>
      </c>
    </row>
    <row r="12158" spans="1:19" x14ac:dyDescent="0.25">
      <c r="A12158" s="20" t="s">
        <v>25523</v>
      </c>
      <c r="B12158" t="s">
        <v>25341</v>
      </c>
      <c r="C12158" t="s">
        <v>1049</v>
      </c>
      <c r="D12158" s="20" t="s">
        <v>1001</v>
      </c>
      <c r="E12158" s="26">
        <v>43983</v>
      </c>
      <c r="F12158">
        <v>0</v>
      </c>
      <c r="G12158">
        <v>0</v>
      </c>
      <c r="I12158">
        <v>0</v>
      </c>
      <c r="J12158">
        <v>0</v>
      </c>
      <c r="L12158">
        <v>0</v>
      </c>
      <c r="N12158">
        <v>0</v>
      </c>
      <c r="P12158">
        <v>0</v>
      </c>
      <c r="Q12158">
        <v>0</v>
      </c>
      <c r="S12158">
        <v>0</v>
      </c>
    </row>
    <row r="12159" spans="1:19" x14ac:dyDescent="0.25">
      <c r="A12159" s="20" t="s">
        <v>25524</v>
      </c>
      <c r="B12159" t="s">
        <v>25342</v>
      </c>
      <c r="C12159" t="s">
        <v>1048</v>
      </c>
      <c r="D12159" s="20" t="s">
        <v>1001</v>
      </c>
      <c r="E12159" s="26">
        <v>43983</v>
      </c>
      <c r="F12159">
        <v>3</v>
      </c>
      <c r="G12159">
        <v>2</v>
      </c>
      <c r="I12159">
        <v>12</v>
      </c>
      <c r="J12159">
        <v>17</v>
      </c>
      <c r="L12159">
        <v>10</v>
      </c>
      <c r="N12159">
        <v>12</v>
      </c>
      <c r="P12159">
        <v>0</v>
      </c>
      <c r="Q12159">
        <v>1</v>
      </c>
      <c r="S12159">
        <v>0</v>
      </c>
    </row>
    <row r="12160" spans="1:19" x14ac:dyDescent="0.25">
      <c r="A12160" s="20" t="s">
        <v>25525</v>
      </c>
      <c r="B12160" t="s">
        <v>25343</v>
      </c>
      <c r="C12160" t="s">
        <v>1047</v>
      </c>
      <c r="D12160" s="20" t="s">
        <v>1001</v>
      </c>
      <c r="E12160" s="26">
        <v>43983</v>
      </c>
      <c r="F12160">
        <v>0</v>
      </c>
      <c r="G12160">
        <v>0</v>
      </c>
      <c r="I12160">
        <v>0</v>
      </c>
      <c r="J12160">
        <v>0</v>
      </c>
      <c r="L12160">
        <v>0</v>
      </c>
      <c r="N12160">
        <v>0</v>
      </c>
      <c r="P12160">
        <v>0</v>
      </c>
      <c r="Q12160">
        <v>0</v>
      </c>
      <c r="S12160">
        <v>0</v>
      </c>
    </row>
    <row r="12161" spans="1:19" x14ac:dyDescent="0.25">
      <c r="A12161" s="20" t="s">
        <v>25526</v>
      </c>
      <c r="B12161" t="s">
        <v>25344</v>
      </c>
      <c r="C12161" t="s">
        <v>25345</v>
      </c>
      <c r="D12161" s="20" t="s">
        <v>1001</v>
      </c>
      <c r="E12161" s="26">
        <v>43983</v>
      </c>
      <c r="F12161">
        <v>1.5</v>
      </c>
      <c r="G12161">
        <v>1.5</v>
      </c>
      <c r="I12161">
        <v>6</v>
      </c>
      <c r="J12161">
        <v>8</v>
      </c>
      <c r="L12161">
        <v>8</v>
      </c>
      <c r="N12161">
        <v>6</v>
      </c>
      <c r="P12161">
        <v>0</v>
      </c>
      <c r="Q12161">
        <v>0</v>
      </c>
      <c r="S12161">
        <v>0</v>
      </c>
    </row>
    <row r="12162" spans="1:19" s="20" customFormat="1" x14ac:dyDescent="0.25">
      <c r="A12162" s="20" t="s">
        <v>25698</v>
      </c>
      <c r="B12162" s="20" t="s">
        <v>25699</v>
      </c>
      <c r="C12162" s="20" t="s">
        <v>25700</v>
      </c>
      <c r="D12162" s="20" t="s">
        <v>1000</v>
      </c>
      <c r="E12162" s="26">
        <v>43983</v>
      </c>
      <c r="F12162" s="20">
        <v>0</v>
      </c>
      <c r="G12162" s="20">
        <v>0</v>
      </c>
      <c r="I12162" s="20">
        <v>0</v>
      </c>
      <c r="J12162" s="20">
        <v>0</v>
      </c>
      <c r="L12162" s="20">
        <v>0</v>
      </c>
      <c r="N12162" s="20">
        <v>0</v>
      </c>
      <c r="P12162" s="20">
        <v>0</v>
      </c>
      <c r="Q12162" s="20">
        <v>0</v>
      </c>
      <c r="S12162" s="20">
        <v>0</v>
      </c>
    </row>
    <row r="12163" spans="1:19" x14ac:dyDescent="0.25">
      <c r="A12163" s="20" t="s">
        <v>25527</v>
      </c>
      <c r="B12163" t="s">
        <v>25346</v>
      </c>
      <c r="C12163" t="s">
        <v>959</v>
      </c>
      <c r="D12163" s="20" t="s">
        <v>1000</v>
      </c>
      <c r="E12163" s="26">
        <v>43983</v>
      </c>
      <c r="F12163">
        <v>0</v>
      </c>
      <c r="G12163">
        <v>0</v>
      </c>
      <c r="I12163">
        <v>0</v>
      </c>
      <c r="J12163">
        <v>0</v>
      </c>
      <c r="L12163">
        <v>0</v>
      </c>
      <c r="N12163">
        <v>0</v>
      </c>
      <c r="P12163">
        <v>0</v>
      </c>
      <c r="Q12163">
        <v>0</v>
      </c>
      <c r="S12163">
        <v>0</v>
      </c>
    </row>
    <row r="12164" spans="1:19" x14ac:dyDescent="0.25">
      <c r="A12164" s="20" t="s">
        <v>25528</v>
      </c>
      <c r="B12164" t="s">
        <v>25347</v>
      </c>
      <c r="C12164" t="s">
        <v>205</v>
      </c>
      <c r="D12164" s="20" t="s">
        <v>1000</v>
      </c>
      <c r="E12164" s="26">
        <v>43983</v>
      </c>
      <c r="F12164">
        <v>0</v>
      </c>
      <c r="G12164">
        <v>0</v>
      </c>
      <c r="I12164">
        <v>0</v>
      </c>
      <c r="J12164">
        <v>0</v>
      </c>
      <c r="L12164">
        <v>0</v>
      </c>
      <c r="N12164">
        <v>0</v>
      </c>
      <c r="P12164">
        <v>0</v>
      </c>
      <c r="Q12164">
        <v>0</v>
      </c>
      <c r="S12164">
        <v>0</v>
      </c>
    </row>
    <row r="12165" spans="1:19" x14ac:dyDescent="0.25">
      <c r="A12165" s="20" t="s">
        <v>25529</v>
      </c>
      <c r="B12165" t="s">
        <v>25348</v>
      </c>
      <c r="C12165" t="s">
        <v>384</v>
      </c>
      <c r="D12165" s="20" t="s">
        <v>1000</v>
      </c>
      <c r="E12165" s="26">
        <v>43983</v>
      </c>
      <c r="F12165">
        <v>0</v>
      </c>
      <c r="G12165">
        <v>0</v>
      </c>
      <c r="I12165">
        <v>0</v>
      </c>
      <c r="J12165">
        <v>0</v>
      </c>
      <c r="L12165">
        <v>0</v>
      </c>
      <c r="N12165">
        <v>0</v>
      </c>
      <c r="P12165">
        <v>0</v>
      </c>
      <c r="Q12165">
        <v>0</v>
      </c>
      <c r="S12165">
        <v>0</v>
      </c>
    </row>
    <row r="12166" spans="1:19" x14ac:dyDescent="0.25">
      <c r="A12166" s="20" t="s">
        <v>25530</v>
      </c>
      <c r="B12166" t="s">
        <v>25349</v>
      </c>
      <c r="C12166" t="s">
        <v>210</v>
      </c>
      <c r="D12166" s="20" t="s">
        <v>1000</v>
      </c>
      <c r="E12166" s="26">
        <v>43983</v>
      </c>
      <c r="F12166">
        <v>0</v>
      </c>
      <c r="G12166">
        <v>0</v>
      </c>
      <c r="I12166">
        <v>0</v>
      </c>
      <c r="J12166">
        <v>0</v>
      </c>
      <c r="L12166">
        <v>0</v>
      </c>
      <c r="N12166">
        <v>0</v>
      </c>
      <c r="P12166">
        <v>0</v>
      </c>
      <c r="Q12166">
        <v>0</v>
      </c>
      <c r="S12166">
        <v>0</v>
      </c>
    </row>
    <row r="12167" spans="1:19" x14ac:dyDescent="0.25">
      <c r="A12167" s="20" t="s">
        <v>25531</v>
      </c>
      <c r="B12167" t="s">
        <v>25350</v>
      </c>
      <c r="C12167" t="s">
        <v>215</v>
      </c>
      <c r="D12167" s="20" t="s">
        <v>1000</v>
      </c>
      <c r="E12167" s="26">
        <v>43983</v>
      </c>
      <c r="F12167">
        <v>5</v>
      </c>
      <c r="G12167">
        <v>6</v>
      </c>
      <c r="I12167">
        <v>26</v>
      </c>
      <c r="J12167">
        <v>30</v>
      </c>
      <c r="K12167">
        <v>36</v>
      </c>
      <c r="L12167">
        <v>36</v>
      </c>
      <c r="N12167">
        <v>20</v>
      </c>
      <c r="O12167">
        <v>1.2</v>
      </c>
      <c r="P12167">
        <v>6</v>
      </c>
      <c r="Q12167">
        <v>6</v>
      </c>
      <c r="S12167">
        <v>6</v>
      </c>
    </row>
    <row r="12168" spans="1:19" x14ac:dyDescent="0.25">
      <c r="A12168" s="20" t="s">
        <v>25532</v>
      </c>
      <c r="B12168" t="s">
        <v>25351</v>
      </c>
      <c r="C12168" t="s">
        <v>960</v>
      </c>
      <c r="D12168" s="20" t="s">
        <v>1000</v>
      </c>
      <c r="E12168" s="26">
        <v>43983</v>
      </c>
      <c r="F12168">
        <v>0</v>
      </c>
      <c r="G12168">
        <v>0</v>
      </c>
      <c r="I12168">
        <v>0</v>
      </c>
      <c r="J12168">
        <v>0</v>
      </c>
      <c r="L12168">
        <v>0</v>
      </c>
      <c r="N12168">
        <v>0</v>
      </c>
      <c r="P12168">
        <v>0</v>
      </c>
      <c r="Q12168">
        <v>0</v>
      </c>
      <c r="S12168">
        <v>0</v>
      </c>
    </row>
    <row r="12169" spans="1:19" x14ac:dyDescent="0.25">
      <c r="A12169" s="20" t="s">
        <v>25533</v>
      </c>
      <c r="B12169" t="s">
        <v>25352</v>
      </c>
      <c r="C12169" t="s">
        <v>961</v>
      </c>
      <c r="D12169" s="20" t="s">
        <v>1000</v>
      </c>
      <c r="E12169" s="26">
        <v>43983</v>
      </c>
      <c r="F12169">
        <v>3</v>
      </c>
      <c r="G12169">
        <v>3</v>
      </c>
      <c r="I12169">
        <v>12</v>
      </c>
      <c r="J12169">
        <v>15</v>
      </c>
      <c r="L12169">
        <v>15</v>
      </c>
      <c r="N12169">
        <v>9</v>
      </c>
      <c r="P12169">
        <v>0</v>
      </c>
      <c r="Q12169">
        <v>0</v>
      </c>
      <c r="S12169">
        <v>3</v>
      </c>
    </row>
    <row r="12170" spans="1:19" x14ac:dyDescent="0.25">
      <c r="A12170" s="20" t="s">
        <v>25534</v>
      </c>
      <c r="B12170" t="s">
        <v>25353</v>
      </c>
      <c r="C12170" t="s">
        <v>221</v>
      </c>
      <c r="D12170" s="20" t="s">
        <v>1000</v>
      </c>
      <c r="E12170" s="26">
        <v>43983</v>
      </c>
      <c r="F12170">
        <v>0</v>
      </c>
      <c r="G12170">
        <v>0</v>
      </c>
      <c r="I12170">
        <v>0</v>
      </c>
      <c r="J12170">
        <v>0</v>
      </c>
      <c r="L12170">
        <v>0</v>
      </c>
      <c r="N12170">
        <v>0</v>
      </c>
      <c r="P12170">
        <v>0</v>
      </c>
      <c r="Q12170">
        <v>0</v>
      </c>
      <c r="S12170">
        <v>0</v>
      </c>
    </row>
    <row r="12171" spans="1:19" x14ac:dyDescent="0.25">
      <c r="A12171" s="20" t="s">
        <v>25535</v>
      </c>
      <c r="B12171" t="s">
        <v>25354</v>
      </c>
      <c r="C12171" t="s">
        <v>222</v>
      </c>
      <c r="D12171" s="20" t="s">
        <v>1000</v>
      </c>
      <c r="E12171" s="26">
        <v>43983</v>
      </c>
      <c r="F12171">
        <v>0</v>
      </c>
      <c r="G12171">
        <v>0</v>
      </c>
      <c r="I12171">
        <v>0</v>
      </c>
      <c r="J12171">
        <v>0</v>
      </c>
      <c r="L12171">
        <v>0</v>
      </c>
      <c r="N12171">
        <v>0</v>
      </c>
      <c r="P12171">
        <v>0</v>
      </c>
      <c r="Q12171">
        <v>0</v>
      </c>
      <c r="S12171">
        <v>0</v>
      </c>
    </row>
    <row r="12172" spans="1:19" x14ac:dyDescent="0.25">
      <c r="A12172" s="20" t="s">
        <v>25536</v>
      </c>
      <c r="B12172" t="s">
        <v>25355</v>
      </c>
      <c r="C12172" t="s">
        <v>1052</v>
      </c>
      <c r="D12172" s="20" t="s">
        <v>1000</v>
      </c>
      <c r="E12172" s="26">
        <v>43983</v>
      </c>
      <c r="F12172">
        <v>3.5</v>
      </c>
      <c r="G12172">
        <v>3</v>
      </c>
      <c r="I12172">
        <v>4</v>
      </c>
      <c r="J12172">
        <v>21</v>
      </c>
      <c r="L12172">
        <v>18</v>
      </c>
      <c r="N12172">
        <v>4</v>
      </c>
      <c r="P12172">
        <v>0</v>
      </c>
      <c r="Q12172">
        <v>2</v>
      </c>
      <c r="S12172">
        <v>0</v>
      </c>
    </row>
    <row r="12173" spans="1:19" x14ac:dyDescent="0.25">
      <c r="A12173" s="20" t="s">
        <v>25537</v>
      </c>
      <c r="B12173" t="s">
        <v>25356</v>
      </c>
      <c r="C12173" t="s">
        <v>1053</v>
      </c>
      <c r="D12173" s="20" t="s">
        <v>1000</v>
      </c>
      <c r="E12173" s="26">
        <v>43983</v>
      </c>
      <c r="F12173">
        <v>1.5</v>
      </c>
      <c r="G12173">
        <v>1.5</v>
      </c>
      <c r="I12173">
        <v>9</v>
      </c>
      <c r="J12173">
        <v>8</v>
      </c>
      <c r="L12173">
        <v>8</v>
      </c>
      <c r="N12173">
        <v>8</v>
      </c>
      <c r="P12173">
        <v>2</v>
      </c>
      <c r="Q12173">
        <v>4</v>
      </c>
      <c r="S12173">
        <v>1</v>
      </c>
    </row>
    <row r="12174" spans="1:19" x14ac:dyDescent="0.25">
      <c r="A12174" s="20" t="s">
        <v>25538</v>
      </c>
      <c r="B12174" t="s">
        <v>25357</v>
      </c>
      <c r="C12174" t="s">
        <v>1052</v>
      </c>
      <c r="D12174" s="20" t="s">
        <v>1001</v>
      </c>
      <c r="E12174" s="26">
        <v>43983</v>
      </c>
      <c r="F12174">
        <v>1.5</v>
      </c>
      <c r="G12174">
        <v>1.5</v>
      </c>
      <c r="I12174">
        <v>4</v>
      </c>
      <c r="J12174">
        <v>7</v>
      </c>
      <c r="L12174">
        <v>8</v>
      </c>
      <c r="N12174">
        <v>4</v>
      </c>
      <c r="P12174">
        <v>0</v>
      </c>
      <c r="Q12174">
        <v>0</v>
      </c>
      <c r="S12174">
        <v>0</v>
      </c>
    </row>
    <row r="12175" spans="1:19" x14ac:dyDescent="0.25">
      <c r="A12175" s="20" t="s">
        <v>25539</v>
      </c>
      <c r="B12175" t="s">
        <v>25358</v>
      </c>
      <c r="C12175" t="s">
        <v>1053</v>
      </c>
      <c r="D12175" s="20" t="s">
        <v>1001</v>
      </c>
      <c r="E12175" s="26">
        <v>43983</v>
      </c>
      <c r="F12175">
        <v>0</v>
      </c>
      <c r="G12175">
        <v>0</v>
      </c>
      <c r="I12175">
        <v>0</v>
      </c>
      <c r="J12175">
        <v>0</v>
      </c>
      <c r="L12175">
        <v>0</v>
      </c>
      <c r="N12175">
        <v>0</v>
      </c>
      <c r="P12175">
        <v>0</v>
      </c>
      <c r="Q12175">
        <v>0</v>
      </c>
      <c r="S12175">
        <v>0</v>
      </c>
    </row>
    <row r="12176" spans="1:19" x14ac:dyDescent="0.25">
      <c r="A12176" s="20" t="s">
        <v>25540</v>
      </c>
      <c r="B12176" t="s">
        <v>25359</v>
      </c>
      <c r="C12176" t="s">
        <v>1054</v>
      </c>
      <c r="D12176" s="20" t="s">
        <v>1001</v>
      </c>
      <c r="E12176" s="26">
        <v>43983</v>
      </c>
      <c r="F12176">
        <v>1.5</v>
      </c>
      <c r="G12176">
        <v>2</v>
      </c>
      <c r="I12176">
        <v>4</v>
      </c>
      <c r="J12176">
        <v>9</v>
      </c>
      <c r="L12176">
        <v>11</v>
      </c>
      <c r="N12176">
        <v>4</v>
      </c>
      <c r="P12176">
        <v>0</v>
      </c>
      <c r="Q12176">
        <v>0</v>
      </c>
      <c r="S12176">
        <v>0</v>
      </c>
    </row>
    <row r="12177" spans="1:19" x14ac:dyDescent="0.25">
      <c r="A12177" s="20" t="s">
        <v>25541</v>
      </c>
      <c r="B12177" t="s">
        <v>25360</v>
      </c>
      <c r="C12177" t="s">
        <v>25361</v>
      </c>
      <c r="D12177" s="20" t="s">
        <v>1001</v>
      </c>
      <c r="E12177" s="26">
        <v>43983</v>
      </c>
      <c r="F12177">
        <v>1.5</v>
      </c>
      <c r="G12177">
        <v>1.5</v>
      </c>
      <c r="I12177">
        <v>5</v>
      </c>
      <c r="J12177">
        <v>8</v>
      </c>
      <c r="L12177">
        <v>8</v>
      </c>
      <c r="N12177">
        <v>5</v>
      </c>
      <c r="P12177">
        <v>0</v>
      </c>
      <c r="Q12177">
        <v>1</v>
      </c>
      <c r="S12177">
        <v>0</v>
      </c>
    </row>
    <row r="12178" spans="1:19" x14ac:dyDescent="0.25">
      <c r="A12178" s="20" t="s">
        <v>25542</v>
      </c>
      <c r="B12178" t="s">
        <v>25362</v>
      </c>
      <c r="C12178" t="s">
        <v>200</v>
      </c>
      <c r="D12178" s="20" t="s">
        <v>1000</v>
      </c>
      <c r="E12178" s="26">
        <v>43983</v>
      </c>
      <c r="F12178">
        <v>1</v>
      </c>
      <c r="G12178">
        <v>3.5</v>
      </c>
      <c r="I12178">
        <v>3</v>
      </c>
      <c r="J12178">
        <v>5</v>
      </c>
      <c r="L12178">
        <v>20</v>
      </c>
      <c r="N12178">
        <v>2</v>
      </c>
      <c r="P12178">
        <v>0</v>
      </c>
      <c r="Q12178">
        <v>0</v>
      </c>
      <c r="S12178">
        <v>1</v>
      </c>
    </row>
    <row r="12179" spans="1:19" x14ac:dyDescent="0.25">
      <c r="A12179" s="20" t="s">
        <v>25543</v>
      </c>
      <c r="B12179" t="s">
        <v>25363</v>
      </c>
      <c r="C12179" t="s">
        <v>204</v>
      </c>
      <c r="D12179" s="20" t="s">
        <v>1000</v>
      </c>
      <c r="E12179" s="26">
        <v>43983</v>
      </c>
      <c r="F12179">
        <v>0</v>
      </c>
      <c r="G12179">
        <v>0</v>
      </c>
      <c r="I12179">
        <v>0</v>
      </c>
      <c r="J12179">
        <v>0</v>
      </c>
      <c r="L12179">
        <v>0</v>
      </c>
      <c r="N12179">
        <v>0</v>
      </c>
      <c r="P12179">
        <v>0</v>
      </c>
      <c r="Q12179">
        <v>0</v>
      </c>
      <c r="S12179">
        <v>0</v>
      </c>
    </row>
    <row r="12180" spans="1:19" x14ac:dyDescent="0.25">
      <c r="A12180" s="20" t="s">
        <v>25544</v>
      </c>
      <c r="B12180" t="s">
        <v>25364</v>
      </c>
      <c r="C12180" t="s">
        <v>385</v>
      </c>
      <c r="D12180" s="20" t="s">
        <v>1000</v>
      </c>
      <c r="E12180" s="26">
        <v>43983</v>
      </c>
      <c r="F12180">
        <v>0</v>
      </c>
      <c r="G12180">
        <v>0</v>
      </c>
      <c r="I12180">
        <v>0</v>
      </c>
      <c r="J12180">
        <v>0</v>
      </c>
      <c r="L12180">
        <v>0</v>
      </c>
      <c r="N12180">
        <v>0</v>
      </c>
      <c r="P12180">
        <v>0</v>
      </c>
      <c r="Q12180">
        <v>0</v>
      </c>
      <c r="S12180">
        <v>0</v>
      </c>
    </row>
    <row r="12181" spans="1:19" x14ac:dyDescent="0.25">
      <c r="A12181" s="20" t="s">
        <v>25545</v>
      </c>
      <c r="B12181" t="s">
        <v>25365</v>
      </c>
      <c r="C12181" t="s">
        <v>208</v>
      </c>
      <c r="D12181" s="20" t="s">
        <v>1000</v>
      </c>
      <c r="E12181" s="26">
        <v>43983</v>
      </c>
      <c r="F12181">
        <v>3</v>
      </c>
      <c r="G12181">
        <v>1.5</v>
      </c>
      <c r="I12181">
        <v>12</v>
      </c>
      <c r="J12181">
        <v>17</v>
      </c>
      <c r="L12181">
        <v>9</v>
      </c>
      <c r="N12181">
        <v>12</v>
      </c>
      <c r="P12181">
        <v>0</v>
      </c>
      <c r="Q12181">
        <v>0</v>
      </c>
      <c r="S12181">
        <v>0</v>
      </c>
    </row>
    <row r="12182" spans="1:19" x14ac:dyDescent="0.25">
      <c r="A12182" s="20" t="s">
        <v>25546</v>
      </c>
      <c r="B12182" t="s">
        <v>25366</v>
      </c>
      <c r="C12182" t="s">
        <v>900</v>
      </c>
      <c r="D12182" s="20" t="s">
        <v>1000</v>
      </c>
      <c r="E12182" s="26">
        <v>43983</v>
      </c>
      <c r="F12182">
        <v>4</v>
      </c>
      <c r="G12182">
        <v>4</v>
      </c>
      <c r="I12182">
        <v>9</v>
      </c>
      <c r="J12182">
        <v>23</v>
      </c>
      <c r="L12182">
        <v>23</v>
      </c>
      <c r="N12182">
        <v>8</v>
      </c>
      <c r="P12182">
        <v>0</v>
      </c>
      <c r="Q12182">
        <v>0</v>
      </c>
      <c r="S12182">
        <v>1</v>
      </c>
    </row>
    <row r="12183" spans="1:19" x14ac:dyDescent="0.25">
      <c r="A12183" s="20" t="s">
        <v>25547</v>
      </c>
      <c r="B12183" t="s">
        <v>25367</v>
      </c>
      <c r="C12183" t="s">
        <v>905</v>
      </c>
      <c r="D12183" s="20" t="s">
        <v>1000</v>
      </c>
      <c r="E12183" s="26">
        <v>43983</v>
      </c>
      <c r="F12183">
        <v>1.5</v>
      </c>
      <c r="G12183">
        <v>2</v>
      </c>
      <c r="I12183">
        <v>0</v>
      </c>
      <c r="J12183">
        <v>8</v>
      </c>
      <c r="L12183">
        <v>11</v>
      </c>
      <c r="N12183">
        <v>0</v>
      </c>
      <c r="P12183">
        <v>0</v>
      </c>
      <c r="Q12183">
        <v>0</v>
      </c>
      <c r="S12183">
        <v>0</v>
      </c>
    </row>
    <row r="12184" spans="1:19" x14ac:dyDescent="0.25">
      <c r="A12184" s="20" t="s">
        <v>25548</v>
      </c>
      <c r="B12184" t="s">
        <v>25368</v>
      </c>
      <c r="C12184" t="s">
        <v>316</v>
      </c>
      <c r="D12184" s="20" t="s">
        <v>1000</v>
      </c>
      <c r="E12184" s="26">
        <v>43983</v>
      </c>
      <c r="F12184">
        <v>6</v>
      </c>
      <c r="G12184">
        <v>6.5</v>
      </c>
      <c r="I12184">
        <v>6</v>
      </c>
      <c r="J12184">
        <v>33</v>
      </c>
      <c r="L12184">
        <v>37</v>
      </c>
      <c r="N12184">
        <v>6</v>
      </c>
      <c r="P12184">
        <v>3</v>
      </c>
      <c r="Q12184">
        <v>3</v>
      </c>
      <c r="S12184">
        <v>0</v>
      </c>
    </row>
    <row r="12185" spans="1:19" x14ac:dyDescent="0.25">
      <c r="A12185" s="20" t="s">
        <v>25549</v>
      </c>
      <c r="B12185" t="s">
        <v>25369</v>
      </c>
      <c r="C12185" t="s">
        <v>218</v>
      </c>
      <c r="D12185" s="20" t="s">
        <v>1000</v>
      </c>
      <c r="E12185" s="26">
        <v>43983</v>
      </c>
      <c r="F12185">
        <v>0</v>
      </c>
      <c r="G12185">
        <v>0</v>
      </c>
      <c r="I12185">
        <v>0</v>
      </c>
      <c r="J12185">
        <v>0</v>
      </c>
      <c r="L12185">
        <v>0</v>
      </c>
      <c r="N12185">
        <v>0</v>
      </c>
      <c r="P12185">
        <v>0</v>
      </c>
      <c r="Q12185">
        <v>0</v>
      </c>
      <c r="S12185">
        <v>0</v>
      </c>
    </row>
    <row r="12186" spans="1:19" x14ac:dyDescent="0.25">
      <c r="A12186" s="20" t="s">
        <v>25550</v>
      </c>
      <c r="B12186" t="s">
        <v>25370</v>
      </c>
      <c r="C12186" t="s">
        <v>202</v>
      </c>
      <c r="D12186" s="20" t="s">
        <v>1000</v>
      </c>
      <c r="E12186" s="26">
        <v>43983</v>
      </c>
      <c r="F12186">
        <v>12</v>
      </c>
      <c r="G12186">
        <v>15.5</v>
      </c>
      <c r="I12186">
        <v>78</v>
      </c>
      <c r="J12186">
        <v>132</v>
      </c>
      <c r="L12186">
        <v>172</v>
      </c>
      <c r="N12186">
        <v>77</v>
      </c>
      <c r="P12186">
        <v>0</v>
      </c>
      <c r="Q12186">
        <v>0</v>
      </c>
      <c r="S12186">
        <v>1</v>
      </c>
    </row>
    <row r="12187" spans="1:19" x14ac:dyDescent="0.25">
      <c r="A12187" s="20" t="s">
        <v>25551</v>
      </c>
      <c r="B12187" t="s">
        <v>25371</v>
      </c>
      <c r="C12187" t="s">
        <v>347</v>
      </c>
      <c r="D12187" s="20" t="s">
        <v>1000</v>
      </c>
      <c r="E12187" s="26">
        <v>43983</v>
      </c>
      <c r="F12187">
        <v>0</v>
      </c>
      <c r="G12187">
        <v>0</v>
      </c>
      <c r="I12187">
        <v>0</v>
      </c>
      <c r="J12187">
        <v>0</v>
      </c>
      <c r="L12187">
        <v>0</v>
      </c>
      <c r="N12187">
        <v>0</v>
      </c>
      <c r="P12187">
        <v>0</v>
      </c>
      <c r="Q12187">
        <v>0</v>
      </c>
      <c r="S12187">
        <v>0</v>
      </c>
    </row>
    <row r="12188" spans="1:19" x14ac:dyDescent="0.25">
      <c r="A12188" s="20" t="s">
        <v>25552</v>
      </c>
      <c r="B12188" t="s">
        <v>25372</v>
      </c>
      <c r="C12188" t="s">
        <v>224</v>
      </c>
      <c r="D12188" s="20" t="s">
        <v>1000</v>
      </c>
      <c r="E12188" s="26">
        <v>43983</v>
      </c>
      <c r="F12188">
        <v>0</v>
      </c>
      <c r="G12188">
        <v>0</v>
      </c>
      <c r="I12188">
        <v>0</v>
      </c>
      <c r="J12188">
        <v>0</v>
      </c>
      <c r="L12188">
        <v>0</v>
      </c>
      <c r="N12188">
        <v>0</v>
      </c>
      <c r="P12188">
        <v>0</v>
      </c>
      <c r="Q12188">
        <v>0</v>
      </c>
      <c r="S12188">
        <v>0</v>
      </c>
    </row>
    <row r="12189" spans="1:19" x14ac:dyDescent="0.25">
      <c r="A12189" s="20" t="s">
        <v>25553</v>
      </c>
      <c r="B12189" t="s">
        <v>25373</v>
      </c>
      <c r="C12189" t="s">
        <v>345</v>
      </c>
      <c r="D12189" s="20" t="s">
        <v>1000</v>
      </c>
      <c r="E12189" s="26">
        <v>43983</v>
      </c>
      <c r="F12189">
        <v>0</v>
      </c>
      <c r="G12189">
        <v>0</v>
      </c>
      <c r="I12189">
        <v>0</v>
      </c>
      <c r="J12189">
        <v>0</v>
      </c>
      <c r="L12189">
        <v>0</v>
      </c>
      <c r="N12189">
        <v>0</v>
      </c>
      <c r="P12189">
        <v>0</v>
      </c>
      <c r="Q12189">
        <v>0</v>
      </c>
      <c r="S12189">
        <v>0</v>
      </c>
    </row>
    <row r="12190" spans="1:19" x14ac:dyDescent="0.25">
      <c r="A12190" s="20" t="s">
        <v>25554</v>
      </c>
      <c r="B12190" t="s">
        <v>25374</v>
      </c>
      <c r="C12190" t="s">
        <v>226</v>
      </c>
      <c r="D12190" s="20" t="s">
        <v>1000</v>
      </c>
      <c r="E12190" s="26">
        <v>43983</v>
      </c>
      <c r="F12190">
        <v>2</v>
      </c>
      <c r="G12190">
        <v>4</v>
      </c>
      <c r="I12190">
        <v>11</v>
      </c>
      <c r="J12190">
        <v>22</v>
      </c>
      <c r="L12190">
        <v>44</v>
      </c>
      <c r="N12190">
        <v>11</v>
      </c>
      <c r="P12190">
        <v>0</v>
      </c>
      <c r="Q12190">
        <v>1</v>
      </c>
      <c r="S12190">
        <v>0</v>
      </c>
    </row>
    <row r="12191" spans="1:19" x14ac:dyDescent="0.25">
      <c r="A12191" s="20" t="s">
        <v>25555</v>
      </c>
      <c r="B12191" t="s">
        <v>25375</v>
      </c>
      <c r="C12191" t="s">
        <v>231</v>
      </c>
      <c r="D12191" s="20" t="s">
        <v>1000</v>
      </c>
      <c r="E12191" s="26">
        <v>43983</v>
      </c>
      <c r="F12191">
        <v>9.5</v>
      </c>
      <c r="G12191">
        <v>11.5</v>
      </c>
      <c r="I12191">
        <v>153</v>
      </c>
      <c r="J12191">
        <v>106</v>
      </c>
      <c r="L12191">
        <v>128</v>
      </c>
      <c r="N12191">
        <v>153</v>
      </c>
      <c r="P12191">
        <v>7</v>
      </c>
      <c r="Q12191">
        <v>7</v>
      </c>
      <c r="S12191">
        <v>0</v>
      </c>
    </row>
    <row r="12192" spans="1:19" x14ac:dyDescent="0.25">
      <c r="A12192" s="20" t="s">
        <v>25556</v>
      </c>
      <c r="B12192" t="s">
        <v>25376</v>
      </c>
      <c r="C12192" t="s">
        <v>216</v>
      </c>
      <c r="D12192" s="20" t="s">
        <v>1000</v>
      </c>
      <c r="E12192" s="26">
        <v>43983</v>
      </c>
      <c r="F12192">
        <v>9</v>
      </c>
      <c r="G12192">
        <v>9.5</v>
      </c>
      <c r="I12192">
        <v>49</v>
      </c>
      <c r="J12192">
        <v>90</v>
      </c>
      <c r="L12192">
        <v>95</v>
      </c>
      <c r="N12192">
        <v>49</v>
      </c>
      <c r="P12192">
        <v>14</v>
      </c>
      <c r="Q12192">
        <v>17</v>
      </c>
      <c r="S12192">
        <v>0</v>
      </c>
    </row>
    <row r="12193" spans="1:19" x14ac:dyDescent="0.25">
      <c r="A12193" s="20" t="s">
        <v>25557</v>
      </c>
      <c r="B12193" t="s">
        <v>25377</v>
      </c>
      <c r="C12193" t="s">
        <v>233</v>
      </c>
      <c r="D12193" s="20" t="s">
        <v>1000</v>
      </c>
      <c r="E12193" s="26">
        <v>43983</v>
      </c>
      <c r="F12193">
        <v>0</v>
      </c>
      <c r="G12193">
        <v>0</v>
      </c>
      <c r="I12193">
        <v>0</v>
      </c>
      <c r="J12193">
        <v>0</v>
      </c>
      <c r="L12193">
        <v>0</v>
      </c>
      <c r="N12193">
        <v>0</v>
      </c>
      <c r="P12193">
        <v>0</v>
      </c>
      <c r="Q12193">
        <v>0</v>
      </c>
      <c r="S12193">
        <v>0</v>
      </c>
    </row>
    <row r="12194" spans="1:19" x14ac:dyDescent="0.25">
      <c r="A12194" s="20" t="s">
        <v>25558</v>
      </c>
      <c r="B12194" t="s">
        <v>25378</v>
      </c>
      <c r="C12194" t="s">
        <v>219</v>
      </c>
      <c r="D12194" s="20" t="s">
        <v>1000</v>
      </c>
      <c r="E12194" s="26">
        <v>43983</v>
      </c>
      <c r="F12194">
        <v>0</v>
      </c>
      <c r="G12194">
        <v>0</v>
      </c>
      <c r="I12194">
        <v>0</v>
      </c>
      <c r="J12194">
        <v>0</v>
      </c>
      <c r="L12194">
        <v>0</v>
      </c>
      <c r="N12194">
        <v>0</v>
      </c>
      <c r="P12194">
        <v>0</v>
      </c>
      <c r="Q12194">
        <v>0</v>
      </c>
      <c r="S12194">
        <v>0</v>
      </c>
    </row>
    <row r="12195" spans="1:19" x14ac:dyDescent="0.25">
      <c r="A12195" s="20" t="s">
        <v>25559</v>
      </c>
      <c r="B12195" t="s">
        <v>25379</v>
      </c>
      <c r="C12195" t="s">
        <v>340</v>
      </c>
      <c r="D12195" s="20" t="s">
        <v>1000</v>
      </c>
      <c r="E12195" s="26">
        <v>43983</v>
      </c>
      <c r="F12195">
        <v>3</v>
      </c>
      <c r="G12195">
        <v>3</v>
      </c>
      <c r="I12195">
        <v>30</v>
      </c>
      <c r="J12195">
        <v>36</v>
      </c>
      <c r="L12195">
        <v>36</v>
      </c>
      <c r="N12195">
        <v>30</v>
      </c>
      <c r="P12195">
        <v>1</v>
      </c>
      <c r="Q12195">
        <v>2</v>
      </c>
      <c r="S12195">
        <v>0</v>
      </c>
    </row>
    <row r="12196" spans="1:19" x14ac:dyDescent="0.25">
      <c r="A12196" s="20" t="s">
        <v>25560</v>
      </c>
      <c r="B12196" t="s">
        <v>25380</v>
      </c>
      <c r="C12196" t="s">
        <v>350</v>
      </c>
      <c r="D12196" s="20" t="s">
        <v>1000</v>
      </c>
      <c r="E12196" s="26">
        <v>43983</v>
      </c>
      <c r="F12196">
        <v>0</v>
      </c>
      <c r="G12196">
        <v>0</v>
      </c>
      <c r="I12196">
        <v>0</v>
      </c>
      <c r="J12196">
        <v>0</v>
      </c>
      <c r="L12196">
        <v>0</v>
      </c>
      <c r="N12196">
        <v>0</v>
      </c>
      <c r="P12196">
        <v>0</v>
      </c>
      <c r="Q12196">
        <v>0</v>
      </c>
      <c r="S12196">
        <v>0</v>
      </c>
    </row>
    <row r="12197" spans="1:19" x14ac:dyDescent="0.25">
      <c r="A12197" s="20" t="s">
        <v>25561</v>
      </c>
      <c r="B12197" t="s">
        <v>25381</v>
      </c>
      <c r="C12197" t="s">
        <v>351</v>
      </c>
      <c r="D12197" s="20" t="s">
        <v>1000</v>
      </c>
      <c r="E12197" s="26">
        <v>43983</v>
      </c>
      <c r="F12197">
        <v>0</v>
      </c>
      <c r="G12197">
        <v>0</v>
      </c>
      <c r="I12197">
        <v>0</v>
      </c>
      <c r="J12197">
        <v>0</v>
      </c>
      <c r="L12197">
        <v>0</v>
      </c>
      <c r="N12197">
        <v>0</v>
      </c>
      <c r="P12197">
        <v>0</v>
      </c>
      <c r="Q12197">
        <v>0</v>
      </c>
      <c r="S12197">
        <v>0</v>
      </c>
    </row>
    <row r="12198" spans="1:19" x14ac:dyDescent="0.25">
      <c r="A12198" s="20" t="s">
        <v>25562</v>
      </c>
      <c r="B12198" t="s">
        <v>25382</v>
      </c>
      <c r="C12198" t="s">
        <v>352</v>
      </c>
      <c r="D12198" s="20" t="s">
        <v>1000</v>
      </c>
      <c r="E12198" s="26">
        <v>43983</v>
      </c>
      <c r="F12198">
        <v>0</v>
      </c>
      <c r="G12198">
        <v>0</v>
      </c>
      <c r="I12198">
        <v>0</v>
      </c>
      <c r="J12198">
        <v>0</v>
      </c>
      <c r="L12198">
        <v>0</v>
      </c>
      <c r="N12198">
        <v>0</v>
      </c>
      <c r="P12198">
        <v>0</v>
      </c>
      <c r="Q12198">
        <v>0</v>
      </c>
      <c r="S12198">
        <v>0</v>
      </c>
    </row>
    <row r="12199" spans="1:19" x14ac:dyDescent="0.25">
      <c r="A12199" s="20" t="s">
        <v>25563</v>
      </c>
      <c r="B12199" t="s">
        <v>25383</v>
      </c>
      <c r="C12199" t="s">
        <v>353</v>
      </c>
      <c r="D12199" s="20" t="s">
        <v>1000</v>
      </c>
      <c r="E12199" s="26">
        <v>43983</v>
      </c>
      <c r="F12199">
        <v>0</v>
      </c>
      <c r="G12199">
        <v>0</v>
      </c>
      <c r="I12199">
        <v>0</v>
      </c>
      <c r="J12199">
        <v>0</v>
      </c>
      <c r="L12199">
        <v>0</v>
      </c>
      <c r="N12199">
        <v>0</v>
      </c>
      <c r="P12199">
        <v>0</v>
      </c>
      <c r="Q12199">
        <v>0</v>
      </c>
      <c r="S12199">
        <v>0</v>
      </c>
    </row>
    <row r="12200" spans="1:19" x14ac:dyDescent="0.25">
      <c r="A12200" s="20" t="s">
        <v>25564</v>
      </c>
      <c r="B12200" t="s">
        <v>25384</v>
      </c>
      <c r="C12200" t="s">
        <v>386</v>
      </c>
      <c r="D12200" s="20" t="s">
        <v>1000</v>
      </c>
      <c r="E12200" s="26">
        <v>43983</v>
      </c>
      <c r="F12200">
        <v>0</v>
      </c>
      <c r="G12200">
        <v>0</v>
      </c>
      <c r="I12200">
        <v>0</v>
      </c>
      <c r="J12200">
        <v>0</v>
      </c>
      <c r="L12200">
        <v>0</v>
      </c>
      <c r="N12200">
        <v>0</v>
      </c>
      <c r="P12200">
        <v>0</v>
      </c>
      <c r="Q12200">
        <v>0</v>
      </c>
      <c r="S12200">
        <v>0</v>
      </c>
    </row>
    <row r="12201" spans="1:19" x14ac:dyDescent="0.25">
      <c r="A12201" s="20" t="s">
        <v>25565</v>
      </c>
      <c r="B12201" t="s">
        <v>25385</v>
      </c>
      <c r="C12201" t="s">
        <v>354</v>
      </c>
      <c r="D12201" s="20" t="s">
        <v>1000</v>
      </c>
      <c r="E12201" s="26">
        <v>43983</v>
      </c>
      <c r="F12201">
        <v>2</v>
      </c>
      <c r="G12201">
        <v>1.5</v>
      </c>
      <c r="I12201">
        <v>9</v>
      </c>
      <c r="J12201">
        <v>12</v>
      </c>
      <c r="L12201">
        <v>9</v>
      </c>
      <c r="N12201">
        <v>8</v>
      </c>
      <c r="P12201">
        <v>0</v>
      </c>
      <c r="Q12201">
        <v>0</v>
      </c>
      <c r="S12201">
        <v>1</v>
      </c>
    </row>
    <row r="12202" spans="1:19" x14ac:dyDescent="0.25">
      <c r="A12202" s="20" t="s">
        <v>25566</v>
      </c>
      <c r="B12202" t="s">
        <v>25386</v>
      </c>
      <c r="C12202" t="s">
        <v>355</v>
      </c>
      <c r="D12202" s="20" t="s">
        <v>1000</v>
      </c>
      <c r="E12202" s="26">
        <v>43983</v>
      </c>
      <c r="F12202">
        <v>2</v>
      </c>
      <c r="G12202">
        <v>1</v>
      </c>
      <c r="I12202">
        <v>8</v>
      </c>
      <c r="J12202">
        <v>12</v>
      </c>
      <c r="L12202">
        <v>6</v>
      </c>
      <c r="N12202">
        <v>4</v>
      </c>
      <c r="P12202">
        <v>0</v>
      </c>
      <c r="Q12202">
        <v>0</v>
      </c>
      <c r="S12202">
        <v>4</v>
      </c>
    </row>
    <row r="12203" spans="1:19" x14ac:dyDescent="0.25">
      <c r="A12203" s="20" t="s">
        <v>25567</v>
      </c>
      <c r="B12203" t="s">
        <v>25387</v>
      </c>
      <c r="C12203" t="s">
        <v>228</v>
      </c>
      <c r="D12203" s="20" t="s">
        <v>1002</v>
      </c>
      <c r="E12203" s="26">
        <v>43983</v>
      </c>
      <c r="F12203">
        <v>0</v>
      </c>
      <c r="G12203">
        <v>0</v>
      </c>
      <c r="I12203">
        <v>0</v>
      </c>
      <c r="J12203">
        <v>0</v>
      </c>
      <c r="L12203">
        <v>0</v>
      </c>
      <c r="N12203">
        <v>0</v>
      </c>
      <c r="P12203">
        <v>0</v>
      </c>
      <c r="Q12203">
        <v>0</v>
      </c>
      <c r="S12203">
        <v>0</v>
      </c>
    </row>
    <row r="12204" spans="1:19" x14ac:dyDescent="0.25">
      <c r="A12204" s="20" t="s">
        <v>25568</v>
      </c>
      <c r="B12204" t="s">
        <v>25388</v>
      </c>
      <c r="C12204" t="s">
        <v>211</v>
      </c>
      <c r="D12204" s="20" t="s">
        <v>1002</v>
      </c>
      <c r="E12204" s="26">
        <v>43983</v>
      </c>
      <c r="F12204">
        <v>0</v>
      </c>
      <c r="G12204">
        <v>0</v>
      </c>
      <c r="I12204">
        <v>0</v>
      </c>
      <c r="J12204">
        <v>0</v>
      </c>
      <c r="L12204">
        <v>0</v>
      </c>
      <c r="N12204">
        <v>0</v>
      </c>
      <c r="P12204">
        <v>0</v>
      </c>
      <c r="Q12204">
        <v>0</v>
      </c>
      <c r="S12204">
        <v>0</v>
      </c>
    </row>
    <row r="12205" spans="1:19" x14ac:dyDescent="0.25">
      <c r="A12205" s="20" t="s">
        <v>25569</v>
      </c>
      <c r="B12205" t="s">
        <v>25389</v>
      </c>
      <c r="C12205" t="s">
        <v>213</v>
      </c>
      <c r="D12205" s="20" t="s">
        <v>1002</v>
      </c>
      <c r="E12205" s="26">
        <v>43983</v>
      </c>
      <c r="F12205">
        <v>0</v>
      </c>
      <c r="G12205">
        <v>0</v>
      </c>
      <c r="I12205">
        <v>0</v>
      </c>
      <c r="J12205">
        <v>0</v>
      </c>
      <c r="L12205">
        <v>0</v>
      </c>
      <c r="N12205">
        <v>0</v>
      </c>
      <c r="P12205">
        <v>0</v>
      </c>
      <c r="Q12205">
        <v>0</v>
      </c>
      <c r="S12205">
        <v>0</v>
      </c>
    </row>
    <row r="12206" spans="1:19" x14ac:dyDescent="0.25">
      <c r="A12206" s="20" t="s">
        <v>25570</v>
      </c>
      <c r="B12206" t="s">
        <v>25390</v>
      </c>
      <c r="C12206" t="s">
        <v>229</v>
      </c>
      <c r="D12206" s="20" t="s">
        <v>1002</v>
      </c>
      <c r="E12206" s="26">
        <v>43983</v>
      </c>
      <c r="F12206">
        <v>0</v>
      </c>
      <c r="G12206">
        <v>0</v>
      </c>
      <c r="I12206">
        <v>0</v>
      </c>
      <c r="J12206">
        <v>0</v>
      </c>
      <c r="L12206">
        <v>0</v>
      </c>
      <c r="N12206">
        <v>0</v>
      </c>
      <c r="P12206">
        <v>0</v>
      </c>
      <c r="Q12206">
        <v>0</v>
      </c>
      <c r="S12206">
        <v>0</v>
      </c>
    </row>
    <row r="12207" spans="1:19" x14ac:dyDescent="0.25">
      <c r="A12207" s="20" t="s">
        <v>25571</v>
      </c>
      <c r="B12207" t="s">
        <v>25391</v>
      </c>
      <c r="C12207" t="s">
        <v>1051</v>
      </c>
      <c r="D12207" s="20" t="s">
        <v>1002</v>
      </c>
      <c r="E12207" s="26">
        <v>43983</v>
      </c>
      <c r="F12207">
        <v>0</v>
      </c>
      <c r="G12207">
        <v>0</v>
      </c>
      <c r="I12207">
        <v>0</v>
      </c>
      <c r="J12207">
        <v>0</v>
      </c>
      <c r="L12207">
        <v>0</v>
      </c>
      <c r="N12207">
        <v>0</v>
      </c>
      <c r="P12207">
        <v>0</v>
      </c>
      <c r="Q12207">
        <v>0</v>
      </c>
      <c r="S12207">
        <v>0</v>
      </c>
    </row>
    <row r="12208" spans="1:19" x14ac:dyDescent="0.25">
      <c r="A12208" s="20" t="s">
        <v>25572</v>
      </c>
      <c r="B12208" t="s">
        <v>25392</v>
      </c>
      <c r="C12208" t="s">
        <v>1049</v>
      </c>
      <c r="D12208" s="20" t="s">
        <v>1002</v>
      </c>
      <c r="E12208" s="26">
        <v>43983</v>
      </c>
      <c r="F12208">
        <v>0</v>
      </c>
      <c r="G12208">
        <v>0</v>
      </c>
      <c r="I12208">
        <v>0</v>
      </c>
      <c r="J12208">
        <v>0</v>
      </c>
      <c r="L12208">
        <v>0</v>
      </c>
      <c r="N12208">
        <v>0</v>
      </c>
      <c r="P12208">
        <v>0</v>
      </c>
      <c r="Q12208">
        <v>0</v>
      </c>
      <c r="S12208">
        <v>0</v>
      </c>
    </row>
    <row r="12209" spans="1:19" x14ac:dyDescent="0.25">
      <c r="A12209" s="20" t="s">
        <v>25573</v>
      </c>
      <c r="B12209" t="s">
        <v>25393</v>
      </c>
      <c r="C12209" t="s">
        <v>25345</v>
      </c>
      <c r="D12209" s="20" t="s">
        <v>1002</v>
      </c>
      <c r="E12209" s="26">
        <v>43983</v>
      </c>
      <c r="F12209">
        <v>1.5</v>
      </c>
      <c r="G12209">
        <v>1.5</v>
      </c>
      <c r="I12209">
        <v>6</v>
      </c>
      <c r="J12209">
        <v>8</v>
      </c>
      <c r="L12209">
        <v>8</v>
      </c>
      <c r="N12209">
        <v>6</v>
      </c>
      <c r="P12209">
        <v>0</v>
      </c>
      <c r="Q12209">
        <v>0</v>
      </c>
      <c r="S12209">
        <v>0</v>
      </c>
    </row>
    <row r="12210" spans="1:19" s="20" customFormat="1" x14ac:dyDescent="0.25">
      <c r="A12210" s="20" t="s">
        <v>25701</v>
      </c>
      <c r="B12210" s="20" t="s">
        <v>25702</v>
      </c>
      <c r="C12210" s="20" t="s">
        <v>25700</v>
      </c>
      <c r="D12210" s="20" t="s">
        <v>1002</v>
      </c>
      <c r="E12210" s="26">
        <v>43983</v>
      </c>
      <c r="F12210" s="20">
        <v>0</v>
      </c>
      <c r="G12210" s="20">
        <v>0</v>
      </c>
      <c r="I12210" s="20">
        <v>0</v>
      </c>
      <c r="J12210" s="20">
        <v>0</v>
      </c>
      <c r="L12210" s="20">
        <v>0</v>
      </c>
      <c r="N12210" s="20">
        <v>0</v>
      </c>
      <c r="P12210" s="20">
        <v>0</v>
      </c>
      <c r="Q12210" s="20">
        <v>0</v>
      </c>
      <c r="S12210" s="20">
        <v>0</v>
      </c>
    </row>
    <row r="12211" spans="1:19" x14ac:dyDescent="0.25">
      <c r="A12211" s="20" t="s">
        <v>25574</v>
      </c>
      <c r="B12211" t="s">
        <v>25394</v>
      </c>
      <c r="C12211" t="s">
        <v>959</v>
      </c>
      <c r="D12211" s="20" t="s">
        <v>1002</v>
      </c>
      <c r="E12211" s="26">
        <v>43983</v>
      </c>
      <c r="F12211">
        <v>0</v>
      </c>
      <c r="G12211">
        <v>0</v>
      </c>
      <c r="I12211">
        <v>0</v>
      </c>
      <c r="J12211">
        <v>0</v>
      </c>
      <c r="L12211">
        <v>0</v>
      </c>
      <c r="N12211">
        <v>0</v>
      </c>
      <c r="P12211">
        <v>0</v>
      </c>
      <c r="Q12211">
        <v>0</v>
      </c>
      <c r="S12211">
        <v>0</v>
      </c>
    </row>
    <row r="12212" spans="1:19" x14ac:dyDescent="0.25">
      <c r="A12212" s="20" t="s">
        <v>25575</v>
      </c>
      <c r="B12212" t="s">
        <v>25395</v>
      </c>
      <c r="C12212" t="s">
        <v>205</v>
      </c>
      <c r="D12212" s="20" t="s">
        <v>1002</v>
      </c>
      <c r="E12212" s="26">
        <v>43983</v>
      </c>
      <c r="F12212">
        <v>0</v>
      </c>
      <c r="G12212">
        <v>0</v>
      </c>
      <c r="I12212">
        <v>0</v>
      </c>
      <c r="J12212">
        <v>0</v>
      </c>
      <c r="L12212">
        <v>0</v>
      </c>
      <c r="N12212">
        <v>0</v>
      </c>
      <c r="P12212">
        <v>0</v>
      </c>
      <c r="Q12212">
        <v>0</v>
      </c>
      <c r="S12212">
        <v>0</v>
      </c>
    </row>
    <row r="12213" spans="1:19" x14ac:dyDescent="0.25">
      <c r="A12213" s="20" t="s">
        <v>25576</v>
      </c>
      <c r="B12213" t="s">
        <v>25396</v>
      </c>
      <c r="C12213" t="s">
        <v>384</v>
      </c>
      <c r="D12213" s="20" t="s">
        <v>1002</v>
      </c>
      <c r="E12213" s="26">
        <v>43983</v>
      </c>
      <c r="F12213">
        <v>0</v>
      </c>
      <c r="G12213">
        <v>0</v>
      </c>
      <c r="I12213">
        <v>0</v>
      </c>
      <c r="J12213">
        <v>0</v>
      </c>
      <c r="L12213">
        <v>0</v>
      </c>
      <c r="N12213">
        <v>0</v>
      </c>
      <c r="P12213">
        <v>0</v>
      </c>
      <c r="Q12213">
        <v>0</v>
      </c>
      <c r="S12213">
        <v>0</v>
      </c>
    </row>
    <row r="12214" spans="1:19" x14ac:dyDescent="0.25">
      <c r="A12214" s="20" t="s">
        <v>25577</v>
      </c>
      <c r="B12214" t="s">
        <v>25397</v>
      </c>
      <c r="C12214" t="s">
        <v>210</v>
      </c>
      <c r="D12214" s="20" t="s">
        <v>1002</v>
      </c>
      <c r="E12214" s="26">
        <v>43983</v>
      </c>
      <c r="F12214">
        <v>0</v>
      </c>
      <c r="G12214">
        <v>0</v>
      </c>
      <c r="I12214">
        <v>0</v>
      </c>
      <c r="J12214">
        <v>0</v>
      </c>
      <c r="L12214">
        <v>0</v>
      </c>
      <c r="N12214">
        <v>0</v>
      </c>
      <c r="P12214">
        <v>0</v>
      </c>
      <c r="Q12214">
        <v>0</v>
      </c>
      <c r="S12214">
        <v>0</v>
      </c>
    </row>
    <row r="12215" spans="1:19" x14ac:dyDescent="0.25">
      <c r="A12215" s="20" t="s">
        <v>25578</v>
      </c>
      <c r="B12215" t="s">
        <v>25398</v>
      </c>
      <c r="C12215" t="s">
        <v>215</v>
      </c>
      <c r="D12215" s="20" t="s">
        <v>1002</v>
      </c>
      <c r="E12215" s="26">
        <v>43983</v>
      </c>
      <c r="F12215">
        <v>5</v>
      </c>
      <c r="G12215">
        <v>6</v>
      </c>
      <c r="I12215">
        <v>26</v>
      </c>
      <c r="J12215">
        <v>30</v>
      </c>
      <c r="L12215">
        <v>36</v>
      </c>
      <c r="N12215">
        <v>20</v>
      </c>
      <c r="P12215">
        <v>6</v>
      </c>
      <c r="Q12215">
        <v>6</v>
      </c>
      <c r="S12215">
        <v>6</v>
      </c>
    </row>
    <row r="12216" spans="1:19" x14ac:dyDescent="0.25">
      <c r="A12216" s="20" t="s">
        <v>25579</v>
      </c>
      <c r="B12216" t="s">
        <v>25399</v>
      </c>
      <c r="C12216" t="s">
        <v>960</v>
      </c>
      <c r="D12216" s="20" t="s">
        <v>1002</v>
      </c>
      <c r="E12216" s="26">
        <v>43983</v>
      </c>
      <c r="F12216">
        <v>0</v>
      </c>
      <c r="G12216">
        <v>0</v>
      </c>
      <c r="I12216">
        <v>0</v>
      </c>
      <c r="J12216">
        <v>0</v>
      </c>
      <c r="L12216">
        <v>0</v>
      </c>
      <c r="N12216">
        <v>0</v>
      </c>
      <c r="P12216">
        <v>0</v>
      </c>
      <c r="Q12216">
        <v>0</v>
      </c>
      <c r="S12216">
        <v>0</v>
      </c>
    </row>
    <row r="12217" spans="1:19" x14ac:dyDescent="0.25">
      <c r="A12217" s="20" t="s">
        <v>25580</v>
      </c>
      <c r="B12217" t="s">
        <v>25400</v>
      </c>
      <c r="C12217" t="s">
        <v>961</v>
      </c>
      <c r="D12217" s="20" t="s">
        <v>1002</v>
      </c>
      <c r="E12217" s="26">
        <v>43983</v>
      </c>
      <c r="F12217">
        <v>3</v>
      </c>
      <c r="G12217">
        <v>3</v>
      </c>
      <c r="I12217">
        <v>12</v>
      </c>
      <c r="J12217">
        <v>15</v>
      </c>
      <c r="L12217">
        <v>15</v>
      </c>
      <c r="N12217">
        <v>9</v>
      </c>
      <c r="P12217">
        <v>0</v>
      </c>
      <c r="Q12217">
        <v>0</v>
      </c>
      <c r="S12217">
        <v>3</v>
      </c>
    </row>
    <row r="12218" spans="1:19" x14ac:dyDescent="0.25">
      <c r="A12218" s="20" t="s">
        <v>25581</v>
      </c>
      <c r="B12218" t="s">
        <v>25401</v>
      </c>
      <c r="C12218" t="s">
        <v>221</v>
      </c>
      <c r="D12218" s="20" t="s">
        <v>1002</v>
      </c>
      <c r="E12218" s="26">
        <v>43983</v>
      </c>
      <c r="F12218">
        <v>0</v>
      </c>
      <c r="G12218">
        <v>0</v>
      </c>
      <c r="I12218">
        <v>0</v>
      </c>
      <c r="J12218">
        <v>0</v>
      </c>
      <c r="L12218">
        <v>0</v>
      </c>
      <c r="N12218">
        <v>0</v>
      </c>
      <c r="P12218">
        <v>0</v>
      </c>
      <c r="Q12218">
        <v>0</v>
      </c>
      <c r="S12218">
        <v>0</v>
      </c>
    </row>
    <row r="12219" spans="1:19" x14ac:dyDescent="0.25">
      <c r="A12219" s="20" t="s">
        <v>25582</v>
      </c>
      <c r="B12219" t="s">
        <v>25402</v>
      </c>
      <c r="C12219" t="s">
        <v>222</v>
      </c>
      <c r="D12219" s="20" t="s">
        <v>1002</v>
      </c>
      <c r="E12219" s="26">
        <v>43983</v>
      </c>
      <c r="F12219">
        <v>0</v>
      </c>
      <c r="G12219">
        <v>0</v>
      </c>
      <c r="I12219">
        <v>0</v>
      </c>
      <c r="J12219">
        <v>0</v>
      </c>
      <c r="L12219">
        <v>0</v>
      </c>
      <c r="N12219">
        <v>0</v>
      </c>
      <c r="P12219">
        <v>0</v>
      </c>
      <c r="Q12219">
        <v>0</v>
      </c>
      <c r="S12219">
        <v>0</v>
      </c>
    </row>
    <row r="12220" spans="1:19" x14ac:dyDescent="0.25">
      <c r="A12220" s="20" t="s">
        <v>25583</v>
      </c>
      <c r="B12220" t="s">
        <v>25403</v>
      </c>
      <c r="C12220" t="s">
        <v>25361</v>
      </c>
      <c r="D12220" s="20" t="s">
        <v>1002</v>
      </c>
      <c r="E12220" s="26">
        <v>43983</v>
      </c>
      <c r="F12220">
        <v>1.5</v>
      </c>
      <c r="G12220">
        <v>1.5</v>
      </c>
      <c r="I12220">
        <v>5</v>
      </c>
      <c r="J12220">
        <v>8</v>
      </c>
      <c r="L12220">
        <v>8</v>
      </c>
      <c r="N12220">
        <v>5</v>
      </c>
      <c r="P12220">
        <v>0</v>
      </c>
      <c r="Q12220">
        <v>1</v>
      </c>
      <c r="S12220">
        <v>0</v>
      </c>
    </row>
    <row r="12221" spans="1:19" x14ac:dyDescent="0.25">
      <c r="A12221" s="20" t="s">
        <v>25584</v>
      </c>
      <c r="B12221" t="s">
        <v>25404</v>
      </c>
      <c r="C12221" t="s">
        <v>200</v>
      </c>
      <c r="D12221" s="20" t="s">
        <v>1002</v>
      </c>
      <c r="E12221" s="26">
        <v>43983</v>
      </c>
      <c r="F12221">
        <v>1</v>
      </c>
      <c r="G12221">
        <v>3.5</v>
      </c>
      <c r="I12221">
        <v>3</v>
      </c>
      <c r="J12221">
        <v>5</v>
      </c>
      <c r="L12221">
        <v>20</v>
      </c>
      <c r="N12221">
        <v>2</v>
      </c>
      <c r="P12221">
        <v>0</v>
      </c>
      <c r="Q12221">
        <v>0</v>
      </c>
      <c r="S12221">
        <v>1</v>
      </c>
    </row>
    <row r="12222" spans="1:19" x14ac:dyDescent="0.25">
      <c r="A12222" s="20" t="s">
        <v>25585</v>
      </c>
      <c r="B12222" t="s">
        <v>25405</v>
      </c>
      <c r="C12222" t="s">
        <v>204</v>
      </c>
      <c r="D12222" s="20" t="s">
        <v>1002</v>
      </c>
      <c r="E12222" s="26">
        <v>43983</v>
      </c>
      <c r="F12222">
        <v>0</v>
      </c>
      <c r="G12222">
        <v>0</v>
      </c>
      <c r="I12222">
        <v>0</v>
      </c>
      <c r="J12222">
        <v>0</v>
      </c>
      <c r="L12222">
        <v>0</v>
      </c>
      <c r="N12222">
        <v>0</v>
      </c>
      <c r="P12222">
        <v>0</v>
      </c>
      <c r="Q12222">
        <v>0</v>
      </c>
      <c r="S12222">
        <v>0</v>
      </c>
    </row>
    <row r="12223" spans="1:19" x14ac:dyDescent="0.25">
      <c r="A12223" s="20" t="s">
        <v>25586</v>
      </c>
      <c r="B12223" t="s">
        <v>25406</v>
      </c>
      <c r="C12223" t="s">
        <v>385</v>
      </c>
      <c r="D12223" s="20" t="s">
        <v>1002</v>
      </c>
      <c r="E12223" s="26">
        <v>43983</v>
      </c>
      <c r="F12223">
        <v>0</v>
      </c>
      <c r="G12223">
        <v>0</v>
      </c>
      <c r="I12223">
        <v>0</v>
      </c>
      <c r="J12223">
        <v>0</v>
      </c>
      <c r="L12223">
        <v>0</v>
      </c>
      <c r="N12223">
        <v>0</v>
      </c>
      <c r="P12223">
        <v>0</v>
      </c>
      <c r="Q12223">
        <v>0</v>
      </c>
      <c r="S12223">
        <v>0</v>
      </c>
    </row>
    <row r="12224" spans="1:19" x14ac:dyDescent="0.25">
      <c r="A12224" s="20" t="s">
        <v>25587</v>
      </c>
      <c r="B12224" t="s">
        <v>25407</v>
      </c>
      <c r="C12224" t="s">
        <v>208</v>
      </c>
      <c r="D12224" s="20" t="s">
        <v>1002</v>
      </c>
      <c r="E12224" s="26">
        <v>43983</v>
      </c>
      <c r="F12224">
        <v>3</v>
      </c>
      <c r="G12224">
        <v>1.5</v>
      </c>
      <c r="I12224">
        <v>12</v>
      </c>
      <c r="J12224">
        <v>17</v>
      </c>
      <c r="L12224">
        <v>9</v>
      </c>
      <c r="N12224">
        <v>12</v>
      </c>
      <c r="P12224">
        <v>0</v>
      </c>
      <c r="Q12224">
        <v>0</v>
      </c>
      <c r="S12224">
        <v>0</v>
      </c>
    </row>
    <row r="12225" spans="1:19" x14ac:dyDescent="0.25">
      <c r="A12225" s="20" t="s">
        <v>25588</v>
      </c>
      <c r="B12225" t="s">
        <v>25408</v>
      </c>
      <c r="C12225" t="s">
        <v>900</v>
      </c>
      <c r="D12225" s="20" t="s">
        <v>1002</v>
      </c>
      <c r="E12225" s="26">
        <v>43983</v>
      </c>
      <c r="F12225">
        <v>4</v>
      </c>
      <c r="G12225">
        <v>4</v>
      </c>
      <c r="I12225">
        <v>9</v>
      </c>
      <c r="J12225">
        <v>23</v>
      </c>
      <c r="L12225">
        <v>23</v>
      </c>
      <c r="N12225">
        <v>8</v>
      </c>
      <c r="P12225">
        <v>0</v>
      </c>
      <c r="Q12225">
        <v>0</v>
      </c>
      <c r="S12225">
        <v>1</v>
      </c>
    </row>
    <row r="12226" spans="1:19" x14ac:dyDescent="0.25">
      <c r="A12226" s="20" t="s">
        <v>25589</v>
      </c>
      <c r="B12226" t="s">
        <v>25409</v>
      </c>
      <c r="C12226" t="s">
        <v>905</v>
      </c>
      <c r="D12226" s="20" t="s">
        <v>1002</v>
      </c>
      <c r="E12226" s="26">
        <v>43983</v>
      </c>
      <c r="F12226">
        <v>1.5</v>
      </c>
      <c r="G12226">
        <v>2</v>
      </c>
      <c r="I12226">
        <v>0</v>
      </c>
      <c r="J12226">
        <v>8</v>
      </c>
      <c r="L12226">
        <v>11</v>
      </c>
      <c r="N12226">
        <v>0</v>
      </c>
      <c r="P12226">
        <v>0</v>
      </c>
      <c r="Q12226">
        <v>0</v>
      </c>
      <c r="S12226">
        <v>0</v>
      </c>
    </row>
    <row r="12227" spans="1:19" x14ac:dyDescent="0.25">
      <c r="A12227" s="20" t="s">
        <v>25590</v>
      </c>
      <c r="B12227" t="s">
        <v>25410</v>
      </c>
      <c r="C12227" t="s">
        <v>316</v>
      </c>
      <c r="D12227" s="20" t="s">
        <v>1002</v>
      </c>
      <c r="E12227" s="26">
        <v>43983</v>
      </c>
      <c r="F12227">
        <v>6</v>
      </c>
      <c r="G12227">
        <v>6.5</v>
      </c>
      <c r="I12227">
        <v>6</v>
      </c>
      <c r="J12227">
        <v>33</v>
      </c>
      <c r="L12227">
        <v>37</v>
      </c>
      <c r="N12227">
        <v>6</v>
      </c>
      <c r="P12227">
        <v>3</v>
      </c>
      <c r="Q12227">
        <v>3</v>
      </c>
      <c r="S12227">
        <v>0</v>
      </c>
    </row>
    <row r="12228" spans="1:19" x14ac:dyDescent="0.25">
      <c r="A12228" s="20" t="s">
        <v>25591</v>
      </c>
      <c r="B12228" t="s">
        <v>25411</v>
      </c>
      <c r="C12228" t="s">
        <v>218</v>
      </c>
      <c r="D12228" s="20" t="s">
        <v>1002</v>
      </c>
      <c r="E12228" s="26">
        <v>43983</v>
      </c>
      <c r="F12228">
        <v>0</v>
      </c>
      <c r="G12228">
        <v>0</v>
      </c>
      <c r="I12228">
        <v>0</v>
      </c>
      <c r="J12228">
        <v>0</v>
      </c>
      <c r="L12228">
        <v>0</v>
      </c>
      <c r="N12228">
        <v>0</v>
      </c>
      <c r="P12228">
        <v>0</v>
      </c>
      <c r="Q12228">
        <v>0</v>
      </c>
      <c r="S12228">
        <v>0</v>
      </c>
    </row>
    <row r="12229" spans="1:19" x14ac:dyDescent="0.25">
      <c r="A12229" s="20" t="s">
        <v>25592</v>
      </c>
      <c r="B12229" t="s">
        <v>25412</v>
      </c>
      <c r="C12229" t="s">
        <v>202</v>
      </c>
      <c r="D12229" s="20" t="s">
        <v>1002</v>
      </c>
      <c r="E12229" s="26">
        <v>43983</v>
      </c>
      <c r="F12229">
        <v>12</v>
      </c>
      <c r="G12229">
        <v>15.5</v>
      </c>
      <c r="I12229">
        <v>78</v>
      </c>
      <c r="J12229">
        <v>132</v>
      </c>
      <c r="L12229">
        <v>172</v>
      </c>
      <c r="N12229">
        <v>77</v>
      </c>
      <c r="P12229">
        <v>0</v>
      </c>
      <c r="Q12229">
        <v>0</v>
      </c>
      <c r="S12229">
        <v>1</v>
      </c>
    </row>
    <row r="12230" spans="1:19" x14ac:dyDescent="0.25">
      <c r="A12230" s="20" t="s">
        <v>25593</v>
      </c>
      <c r="B12230" t="s">
        <v>25413</v>
      </c>
      <c r="C12230" t="s">
        <v>347</v>
      </c>
      <c r="D12230" s="20" t="s">
        <v>1002</v>
      </c>
      <c r="E12230" s="26">
        <v>43983</v>
      </c>
      <c r="F12230">
        <v>0</v>
      </c>
      <c r="G12230">
        <v>0</v>
      </c>
      <c r="I12230">
        <v>0</v>
      </c>
      <c r="J12230">
        <v>0</v>
      </c>
      <c r="L12230">
        <v>0</v>
      </c>
      <c r="N12230">
        <v>0</v>
      </c>
      <c r="P12230">
        <v>0</v>
      </c>
      <c r="Q12230">
        <v>0</v>
      </c>
      <c r="S12230">
        <v>0</v>
      </c>
    </row>
    <row r="12231" spans="1:19" x14ac:dyDescent="0.25">
      <c r="A12231" s="20" t="s">
        <v>25594</v>
      </c>
      <c r="B12231" t="s">
        <v>25414</v>
      </c>
      <c r="C12231" t="s">
        <v>224</v>
      </c>
      <c r="D12231" s="20" t="s">
        <v>1002</v>
      </c>
      <c r="E12231" s="26">
        <v>43983</v>
      </c>
      <c r="F12231">
        <v>0</v>
      </c>
      <c r="G12231">
        <v>0</v>
      </c>
      <c r="I12231">
        <v>0</v>
      </c>
      <c r="J12231">
        <v>0</v>
      </c>
      <c r="L12231">
        <v>0</v>
      </c>
      <c r="N12231">
        <v>0</v>
      </c>
      <c r="P12231">
        <v>0</v>
      </c>
      <c r="Q12231">
        <v>0</v>
      </c>
      <c r="S12231">
        <v>0</v>
      </c>
    </row>
    <row r="12232" spans="1:19" x14ac:dyDescent="0.25">
      <c r="A12232" s="20" t="s">
        <v>25595</v>
      </c>
      <c r="B12232" t="s">
        <v>25415</v>
      </c>
      <c r="C12232" t="s">
        <v>345</v>
      </c>
      <c r="D12232" s="20" t="s">
        <v>1002</v>
      </c>
      <c r="E12232" s="26">
        <v>43983</v>
      </c>
      <c r="F12232">
        <v>0</v>
      </c>
      <c r="G12232">
        <v>0</v>
      </c>
      <c r="I12232">
        <v>0</v>
      </c>
      <c r="J12232">
        <v>0</v>
      </c>
      <c r="L12232">
        <v>0</v>
      </c>
      <c r="N12232">
        <v>0</v>
      </c>
      <c r="P12232">
        <v>0</v>
      </c>
      <c r="Q12232">
        <v>0</v>
      </c>
      <c r="S12232">
        <v>0</v>
      </c>
    </row>
    <row r="12233" spans="1:19" x14ac:dyDescent="0.25">
      <c r="A12233" s="20" t="s">
        <v>25596</v>
      </c>
      <c r="B12233" t="s">
        <v>25416</v>
      </c>
      <c r="C12233" t="s">
        <v>226</v>
      </c>
      <c r="D12233" s="20" t="s">
        <v>1002</v>
      </c>
      <c r="E12233" s="26">
        <v>43983</v>
      </c>
      <c r="F12233">
        <v>2</v>
      </c>
      <c r="G12233">
        <v>4</v>
      </c>
      <c r="I12233">
        <v>11</v>
      </c>
      <c r="J12233">
        <v>22</v>
      </c>
      <c r="L12233">
        <v>44</v>
      </c>
      <c r="N12233">
        <v>11</v>
      </c>
      <c r="P12233">
        <v>0</v>
      </c>
      <c r="Q12233">
        <v>1</v>
      </c>
      <c r="S12233">
        <v>0</v>
      </c>
    </row>
    <row r="12234" spans="1:19" x14ac:dyDescent="0.25">
      <c r="A12234" s="20" t="s">
        <v>25597</v>
      </c>
      <c r="B12234" t="s">
        <v>25417</v>
      </c>
      <c r="C12234" t="s">
        <v>231</v>
      </c>
      <c r="D12234" s="20" t="s">
        <v>1002</v>
      </c>
      <c r="E12234" s="26">
        <v>43983</v>
      </c>
      <c r="F12234">
        <v>9.5</v>
      </c>
      <c r="G12234">
        <v>11.5</v>
      </c>
      <c r="I12234">
        <v>153</v>
      </c>
      <c r="J12234">
        <v>106</v>
      </c>
      <c r="L12234">
        <v>128</v>
      </c>
      <c r="N12234">
        <v>153</v>
      </c>
      <c r="P12234">
        <v>7</v>
      </c>
      <c r="Q12234">
        <v>7</v>
      </c>
      <c r="S12234">
        <v>0</v>
      </c>
    </row>
    <row r="12235" spans="1:19" x14ac:dyDescent="0.25">
      <c r="A12235" s="20" t="s">
        <v>25598</v>
      </c>
      <c r="B12235" t="s">
        <v>25418</v>
      </c>
      <c r="C12235" t="s">
        <v>216</v>
      </c>
      <c r="D12235" s="20" t="s">
        <v>1002</v>
      </c>
      <c r="E12235" s="26">
        <v>43983</v>
      </c>
      <c r="F12235">
        <v>9</v>
      </c>
      <c r="G12235">
        <v>9.5</v>
      </c>
      <c r="I12235">
        <v>49</v>
      </c>
      <c r="J12235">
        <v>90</v>
      </c>
      <c r="L12235">
        <v>95</v>
      </c>
      <c r="N12235">
        <v>49</v>
      </c>
      <c r="P12235">
        <v>14</v>
      </c>
      <c r="Q12235">
        <v>17</v>
      </c>
      <c r="S12235">
        <v>0</v>
      </c>
    </row>
    <row r="12236" spans="1:19" x14ac:dyDescent="0.25">
      <c r="A12236" s="20" t="s">
        <v>25599</v>
      </c>
      <c r="B12236" t="s">
        <v>25419</v>
      </c>
      <c r="C12236" t="s">
        <v>233</v>
      </c>
      <c r="D12236" s="20" t="s">
        <v>1002</v>
      </c>
      <c r="E12236" s="26">
        <v>43983</v>
      </c>
      <c r="F12236">
        <v>0</v>
      </c>
      <c r="G12236">
        <v>0</v>
      </c>
      <c r="I12236">
        <v>0</v>
      </c>
      <c r="J12236">
        <v>0</v>
      </c>
      <c r="L12236">
        <v>0</v>
      </c>
      <c r="N12236">
        <v>0</v>
      </c>
      <c r="P12236">
        <v>0</v>
      </c>
      <c r="Q12236">
        <v>0</v>
      </c>
      <c r="S12236">
        <v>0</v>
      </c>
    </row>
    <row r="12237" spans="1:19" x14ac:dyDescent="0.25">
      <c r="A12237" s="20" t="s">
        <v>25600</v>
      </c>
      <c r="B12237" t="s">
        <v>25420</v>
      </c>
      <c r="C12237" t="s">
        <v>219</v>
      </c>
      <c r="D12237" s="20" t="s">
        <v>1002</v>
      </c>
      <c r="E12237" s="26">
        <v>43983</v>
      </c>
      <c r="F12237">
        <v>0</v>
      </c>
      <c r="G12237">
        <v>0</v>
      </c>
      <c r="I12237">
        <v>0</v>
      </c>
      <c r="J12237">
        <v>0</v>
      </c>
      <c r="L12237">
        <v>0</v>
      </c>
      <c r="N12237">
        <v>0</v>
      </c>
      <c r="P12237">
        <v>0</v>
      </c>
      <c r="Q12237">
        <v>0</v>
      </c>
      <c r="S12237">
        <v>0</v>
      </c>
    </row>
    <row r="12238" spans="1:19" x14ac:dyDescent="0.25">
      <c r="A12238" s="20" t="s">
        <v>25601</v>
      </c>
      <c r="B12238" t="s">
        <v>25421</v>
      </c>
      <c r="C12238" t="s">
        <v>340</v>
      </c>
      <c r="D12238" s="20" t="s">
        <v>1002</v>
      </c>
      <c r="E12238" s="26">
        <v>43983</v>
      </c>
      <c r="F12238">
        <v>3</v>
      </c>
      <c r="G12238">
        <v>3</v>
      </c>
      <c r="I12238">
        <v>30</v>
      </c>
      <c r="J12238">
        <v>36</v>
      </c>
      <c r="L12238">
        <v>36</v>
      </c>
      <c r="N12238">
        <v>30</v>
      </c>
      <c r="P12238">
        <v>1</v>
      </c>
      <c r="Q12238">
        <v>2</v>
      </c>
      <c r="S12238">
        <v>0</v>
      </c>
    </row>
    <row r="12239" spans="1:19" x14ac:dyDescent="0.25">
      <c r="A12239" s="20" t="s">
        <v>25602</v>
      </c>
      <c r="B12239" t="s">
        <v>25422</v>
      </c>
      <c r="C12239" t="s">
        <v>350</v>
      </c>
      <c r="D12239" s="20" t="s">
        <v>1002</v>
      </c>
      <c r="E12239" s="26">
        <v>43983</v>
      </c>
      <c r="F12239">
        <v>0</v>
      </c>
      <c r="G12239">
        <v>0</v>
      </c>
      <c r="I12239">
        <v>0</v>
      </c>
      <c r="J12239">
        <v>0</v>
      </c>
      <c r="L12239">
        <v>0</v>
      </c>
      <c r="N12239">
        <v>0</v>
      </c>
      <c r="P12239">
        <v>0</v>
      </c>
      <c r="Q12239">
        <v>0</v>
      </c>
      <c r="S12239">
        <v>0</v>
      </c>
    </row>
    <row r="12240" spans="1:19" x14ac:dyDescent="0.25">
      <c r="A12240" s="20" t="s">
        <v>25603</v>
      </c>
      <c r="B12240" t="s">
        <v>25423</v>
      </c>
      <c r="C12240" t="s">
        <v>351</v>
      </c>
      <c r="D12240" s="20" t="s">
        <v>1002</v>
      </c>
      <c r="E12240" s="26">
        <v>43983</v>
      </c>
      <c r="F12240">
        <v>0</v>
      </c>
      <c r="G12240">
        <v>0</v>
      </c>
      <c r="I12240">
        <v>0</v>
      </c>
      <c r="J12240">
        <v>0</v>
      </c>
      <c r="L12240">
        <v>0</v>
      </c>
      <c r="N12240">
        <v>0</v>
      </c>
      <c r="P12240">
        <v>0</v>
      </c>
      <c r="Q12240">
        <v>0</v>
      </c>
      <c r="S12240">
        <v>0</v>
      </c>
    </row>
    <row r="12241" spans="1:19" x14ac:dyDescent="0.25">
      <c r="A12241" s="20" t="s">
        <v>25604</v>
      </c>
      <c r="B12241" t="s">
        <v>25424</v>
      </c>
      <c r="C12241" t="s">
        <v>352</v>
      </c>
      <c r="D12241" s="20" t="s">
        <v>1002</v>
      </c>
      <c r="E12241" s="26">
        <v>43983</v>
      </c>
      <c r="F12241">
        <v>0</v>
      </c>
      <c r="G12241">
        <v>0</v>
      </c>
      <c r="I12241">
        <v>0</v>
      </c>
      <c r="J12241">
        <v>0</v>
      </c>
      <c r="L12241">
        <v>0</v>
      </c>
      <c r="N12241">
        <v>0</v>
      </c>
      <c r="P12241">
        <v>0</v>
      </c>
      <c r="Q12241">
        <v>0</v>
      </c>
      <c r="S12241">
        <v>0</v>
      </c>
    </row>
    <row r="12242" spans="1:19" x14ac:dyDescent="0.25">
      <c r="A12242" s="20" t="s">
        <v>25605</v>
      </c>
      <c r="B12242" t="s">
        <v>25425</v>
      </c>
      <c r="C12242" t="s">
        <v>353</v>
      </c>
      <c r="D12242" s="20" t="s">
        <v>1002</v>
      </c>
      <c r="E12242" s="26">
        <v>43983</v>
      </c>
      <c r="F12242">
        <v>0</v>
      </c>
      <c r="G12242">
        <v>0</v>
      </c>
      <c r="I12242">
        <v>0</v>
      </c>
      <c r="J12242">
        <v>0</v>
      </c>
      <c r="L12242">
        <v>0</v>
      </c>
      <c r="N12242">
        <v>0</v>
      </c>
      <c r="P12242">
        <v>0</v>
      </c>
      <c r="Q12242">
        <v>0</v>
      </c>
      <c r="S12242">
        <v>0</v>
      </c>
    </row>
    <row r="12243" spans="1:19" x14ac:dyDescent="0.25">
      <c r="A12243" s="20" t="s">
        <v>25606</v>
      </c>
      <c r="B12243" t="s">
        <v>25426</v>
      </c>
      <c r="C12243" t="s">
        <v>386</v>
      </c>
      <c r="D12243" s="20" t="s">
        <v>1002</v>
      </c>
      <c r="E12243" s="26">
        <v>43983</v>
      </c>
      <c r="F12243">
        <v>0</v>
      </c>
      <c r="G12243">
        <v>0</v>
      </c>
      <c r="I12243">
        <v>0</v>
      </c>
      <c r="J12243">
        <v>0</v>
      </c>
      <c r="L12243">
        <v>0</v>
      </c>
      <c r="N12243">
        <v>0</v>
      </c>
      <c r="P12243">
        <v>0</v>
      </c>
      <c r="Q12243">
        <v>0</v>
      </c>
      <c r="S12243">
        <v>0</v>
      </c>
    </row>
    <row r="12244" spans="1:19" x14ac:dyDescent="0.25">
      <c r="A12244" s="20" t="s">
        <v>25607</v>
      </c>
      <c r="B12244" t="s">
        <v>25427</v>
      </c>
      <c r="C12244" t="s">
        <v>354</v>
      </c>
      <c r="D12244" s="20" t="s">
        <v>1002</v>
      </c>
      <c r="E12244" s="26">
        <v>43983</v>
      </c>
      <c r="F12244">
        <v>2</v>
      </c>
      <c r="G12244">
        <v>1.5</v>
      </c>
      <c r="I12244">
        <v>9</v>
      </c>
      <c r="J12244">
        <v>12</v>
      </c>
      <c r="L12244">
        <v>9</v>
      </c>
      <c r="N12244">
        <v>8</v>
      </c>
      <c r="P12244">
        <v>0</v>
      </c>
      <c r="Q12244">
        <v>0</v>
      </c>
      <c r="S12244">
        <v>1</v>
      </c>
    </row>
    <row r="12245" spans="1:19" x14ac:dyDescent="0.25">
      <c r="A12245" s="20" t="s">
        <v>25608</v>
      </c>
      <c r="B12245" t="s">
        <v>25428</v>
      </c>
      <c r="C12245" t="s">
        <v>355</v>
      </c>
      <c r="D12245" s="20" t="s">
        <v>1002</v>
      </c>
      <c r="E12245" s="26">
        <v>43983</v>
      </c>
      <c r="F12245">
        <v>2</v>
      </c>
      <c r="G12245">
        <v>1</v>
      </c>
      <c r="I12245">
        <v>8</v>
      </c>
      <c r="J12245">
        <v>12</v>
      </c>
      <c r="L12245">
        <v>6</v>
      </c>
      <c r="N12245">
        <v>4</v>
      </c>
      <c r="P12245">
        <v>0</v>
      </c>
      <c r="Q12245">
        <v>0</v>
      </c>
      <c r="S12245">
        <v>4</v>
      </c>
    </row>
    <row r="12246" spans="1:19" x14ac:dyDescent="0.25">
      <c r="A12246" s="20" t="s">
        <v>25609</v>
      </c>
      <c r="B12246" t="s">
        <v>25429</v>
      </c>
      <c r="C12246" t="s">
        <v>1048</v>
      </c>
      <c r="D12246" s="20" t="s">
        <v>1002</v>
      </c>
      <c r="E12246" s="26">
        <v>43983</v>
      </c>
      <c r="F12246">
        <v>3</v>
      </c>
      <c r="G12246">
        <v>2</v>
      </c>
      <c r="I12246">
        <v>12</v>
      </c>
      <c r="J12246">
        <v>17</v>
      </c>
      <c r="L12246">
        <v>10</v>
      </c>
      <c r="N12246">
        <v>12</v>
      </c>
      <c r="P12246">
        <v>0</v>
      </c>
      <c r="Q12246">
        <v>1</v>
      </c>
      <c r="S12246">
        <v>0</v>
      </c>
    </row>
    <row r="12247" spans="1:19" x14ac:dyDescent="0.25">
      <c r="A12247" s="20" t="s">
        <v>25610</v>
      </c>
      <c r="B12247" t="s">
        <v>25430</v>
      </c>
      <c r="C12247" t="s">
        <v>1047</v>
      </c>
      <c r="D12247" s="20" t="s">
        <v>1002</v>
      </c>
      <c r="E12247" s="26">
        <v>43983</v>
      </c>
      <c r="F12247">
        <v>2.5</v>
      </c>
      <c r="G12247">
        <v>1.5</v>
      </c>
      <c r="I12247">
        <v>16</v>
      </c>
      <c r="J12247">
        <v>14</v>
      </c>
      <c r="L12247">
        <v>8</v>
      </c>
      <c r="N12247">
        <v>15</v>
      </c>
      <c r="P12247">
        <v>0</v>
      </c>
      <c r="Q12247">
        <v>0</v>
      </c>
      <c r="S12247">
        <v>1</v>
      </c>
    </row>
    <row r="12248" spans="1:19" x14ac:dyDescent="0.25">
      <c r="A12248" s="20" t="s">
        <v>25611</v>
      </c>
      <c r="B12248" t="s">
        <v>25431</v>
      </c>
      <c r="C12248" t="s">
        <v>1050</v>
      </c>
      <c r="D12248" s="20" t="s">
        <v>1002</v>
      </c>
      <c r="E12248" s="26">
        <v>43983</v>
      </c>
      <c r="F12248">
        <v>1</v>
      </c>
      <c r="G12248">
        <v>1.5</v>
      </c>
      <c r="I12248">
        <v>4</v>
      </c>
      <c r="J12248">
        <v>5</v>
      </c>
      <c r="L12248">
        <v>8</v>
      </c>
      <c r="N12248">
        <v>3</v>
      </c>
      <c r="P12248">
        <v>0</v>
      </c>
      <c r="Q12248">
        <v>0</v>
      </c>
      <c r="S12248">
        <v>1</v>
      </c>
    </row>
    <row r="12249" spans="1:19" x14ac:dyDescent="0.25">
      <c r="A12249" s="20" t="s">
        <v>25612</v>
      </c>
      <c r="B12249" t="s">
        <v>25432</v>
      </c>
      <c r="C12249" t="s">
        <v>1054</v>
      </c>
      <c r="D12249" s="20" t="s">
        <v>1002</v>
      </c>
      <c r="E12249" s="26">
        <v>43983</v>
      </c>
      <c r="F12249">
        <v>1.5</v>
      </c>
      <c r="G12249">
        <v>2</v>
      </c>
      <c r="I12249">
        <v>4</v>
      </c>
      <c r="J12249">
        <v>9</v>
      </c>
      <c r="L12249">
        <v>11</v>
      </c>
      <c r="N12249">
        <v>4</v>
      </c>
      <c r="P12249">
        <v>0</v>
      </c>
      <c r="Q12249">
        <v>0</v>
      </c>
      <c r="S12249">
        <v>0</v>
      </c>
    </row>
    <row r="12250" spans="1:19" x14ac:dyDescent="0.25">
      <c r="A12250" s="20" t="s">
        <v>25613</v>
      </c>
      <c r="B12250" t="s">
        <v>25433</v>
      </c>
      <c r="C12250" t="s">
        <v>1052</v>
      </c>
      <c r="D12250" s="20" t="s">
        <v>1002</v>
      </c>
      <c r="E12250" s="26">
        <v>43983</v>
      </c>
      <c r="F12250">
        <v>5</v>
      </c>
      <c r="G12250">
        <v>4.5</v>
      </c>
      <c r="I12250">
        <v>8</v>
      </c>
      <c r="J12250">
        <v>28</v>
      </c>
      <c r="L12250">
        <v>26</v>
      </c>
      <c r="N12250">
        <v>8</v>
      </c>
      <c r="P12250">
        <v>0</v>
      </c>
      <c r="Q12250">
        <v>2</v>
      </c>
      <c r="S12250">
        <v>0</v>
      </c>
    </row>
    <row r="12251" spans="1:19" x14ac:dyDescent="0.25">
      <c r="A12251" s="20" t="s">
        <v>25614</v>
      </c>
      <c r="B12251" t="s">
        <v>25434</v>
      </c>
      <c r="C12251" t="s">
        <v>1053</v>
      </c>
      <c r="D12251" s="20" t="s">
        <v>1002</v>
      </c>
      <c r="E12251" s="26">
        <v>43983</v>
      </c>
      <c r="F12251">
        <v>1.5</v>
      </c>
      <c r="G12251">
        <v>1.5</v>
      </c>
      <c r="I12251">
        <v>9</v>
      </c>
      <c r="J12251">
        <v>8</v>
      </c>
      <c r="L12251">
        <v>8</v>
      </c>
      <c r="N12251">
        <v>8</v>
      </c>
      <c r="P12251">
        <v>2</v>
      </c>
      <c r="Q12251">
        <v>4</v>
      </c>
      <c r="S12251">
        <v>1</v>
      </c>
    </row>
    <row r="12252" spans="1:19" s="20" customFormat="1" x14ac:dyDescent="0.25">
      <c r="A12252" s="20" t="s">
        <v>25703</v>
      </c>
      <c r="B12252" s="20" t="s">
        <v>25704</v>
      </c>
      <c r="C12252" s="20" t="s">
        <v>25700</v>
      </c>
      <c r="D12252" s="20" t="s">
        <v>1000</v>
      </c>
      <c r="E12252" s="26">
        <v>43983</v>
      </c>
      <c r="F12252" s="20">
        <v>0</v>
      </c>
      <c r="G12252" s="20">
        <v>0</v>
      </c>
      <c r="I12252" s="20">
        <v>0</v>
      </c>
      <c r="J12252" s="20">
        <v>0</v>
      </c>
      <c r="L12252" s="20">
        <v>0</v>
      </c>
      <c r="N12252" s="20">
        <v>0</v>
      </c>
      <c r="P12252" s="20">
        <v>0</v>
      </c>
      <c r="Q12252" s="20">
        <v>0</v>
      </c>
      <c r="S12252" s="20">
        <v>0</v>
      </c>
    </row>
    <row r="12253" spans="1:19" x14ac:dyDescent="0.25">
      <c r="A12253" s="20" t="s">
        <v>25615</v>
      </c>
      <c r="B12253" t="s">
        <v>25435</v>
      </c>
      <c r="C12253" t="s">
        <v>962</v>
      </c>
      <c r="D12253" s="20" t="s">
        <v>1000</v>
      </c>
      <c r="E12253" s="26">
        <v>43983</v>
      </c>
      <c r="F12253">
        <v>0</v>
      </c>
      <c r="G12253">
        <v>0</v>
      </c>
      <c r="I12253">
        <v>0</v>
      </c>
      <c r="J12253">
        <v>0</v>
      </c>
      <c r="L12253">
        <v>0</v>
      </c>
      <c r="N12253">
        <v>0</v>
      </c>
      <c r="P12253">
        <v>0</v>
      </c>
      <c r="Q12253">
        <v>0</v>
      </c>
      <c r="S12253">
        <v>0</v>
      </c>
    </row>
    <row r="12254" spans="1:19" x14ac:dyDescent="0.25">
      <c r="A12254" s="20" t="s">
        <v>25616</v>
      </c>
      <c r="B12254" t="s">
        <v>25436</v>
      </c>
      <c r="C12254" t="s">
        <v>348</v>
      </c>
      <c r="D12254" s="20" t="s">
        <v>1000</v>
      </c>
      <c r="E12254" s="26">
        <v>43983</v>
      </c>
      <c r="F12254">
        <v>0</v>
      </c>
      <c r="G12254">
        <v>0</v>
      </c>
      <c r="I12254">
        <v>0</v>
      </c>
      <c r="J12254">
        <v>0</v>
      </c>
      <c r="L12254">
        <v>0</v>
      </c>
      <c r="N12254">
        <v>0</v>
      </c>
      <c r="P12254">
        <v>0</v>
      </c>
      <c r="Q12254">
        <v>0</v>
      </c>
      <c r="S12254">
        <v>0</v>
      </c>
    </row>
    <row r="12255" spans="1:19" x14ac:dyDescent="0.25">
      <c r="A12255" s="20" t="s">
        <v>25617</v>
      </c>
      <c r="B12255" t="s">
        <v>25437</v>
      </c>
      <c r="C12255" t="s">
        <v>357</v>
      </c>
      <c r="D12255" s="20" t="s">
        <v>1000</v>
      </c>
      <c r="E12255" s="26">
        <v>43983</v>
      </c>
      <c r="F12255">
        <v>0</v>
      </c>
      <c r="G12255">
        <v>0</v>
      </c>
      <c r="I12255">
        <v>0</v>
      </c>
      <c r="J12255">
        <v>0</v>
      </c>
      <c r="L12255">
        <v>0</v>
      </c>
      <c r="N12255">
        <v>0</v>
      </c>
      <c r="P12255">
        <v>0</v>
      </c>
      <c r="Q12255">
        <v>0</v>
      </c>
      <c r="S12255">
        <v>0</v>
      </c>
    </row>
    <row r="12256" spans="1:19" x14ac:dyDescent="0.25">
      <c r="A12256" s="20" t="s">
        <v>25618</v>
      </c>
      <c r="B12256" t="s">
        <v>25438</v>
      </c>
      <c r="C12256" t="s">
        <v>22399</v>
      </c>
      <c r="D12256" s="20" t="s">
        <v>1000</v>
      </c>
      <c r="E12256" s="26">
        <v>43983</v>
      </c>
      <c r="F12256">
        <v>0</v>
      </c>
      <c r="G12256">
        <v>0</v>
      </c>
      <c r="I12256">
        <v>0</v>
      </c>
      <c r="J12256">
        <v>0</v>
      </c>
      <c r="L12256">
        <v>0</v>
      </c>
      <c r="N12256">
        <v>0</v>
      </c>
      <c r="P12256">
        <v>0</v>
      </c>
      <c r="Q12256">
        <v>0</v>
      </c>
      <c r="S12256">
        <v>0</v>
      </c>
    </row>
    <row r="12257" spans="1:19" x14ac:dyDescent="0.25">
      <c r="A12257" s="20" t="s">
        <v>25619</v>
      </c>
      <c r="B12257" t="s">
        <v>25439</v>
      </c>
      <c r="C12257" t="s">
        <v>203</v>
      </c>
      <c r="D12257" s="20" t="s">
        <v>1000</v>
      </c>
      <c r="E12257" s="26">
        <v>43983</v>
      </c>
      <c r="F12257">
        <v>0</v>
      </c>
      <c r="G12257">
        <v>0</v>
      </c>
      <c r="I12257">
        <v>0</v>
      </c>
      <c r="J12257">
        <v>0</v>
      </c>
      <c r="L12257">
        <v>0</v>
      </c>
      <c r="N12257">
        <v>0</v>
      </c>
      <c r="P12257">
        <v>0</v>
      </c>
      <c r="Q12257">
        <v>0</v>
      </c>
      <c r="S12257">
        <v>0</v>
      </c>
    </row>
    <row r="12258" spans="1:19" x14ac:dyDescent="0.25">
      <c r="A12258" s="20" t="s">
        <v>25620</v>
      </c>
      <c r="B12258" t="s">
        <v>25440</v>
      </c>
      <c r="C12258" t="s">
        <v>387</v>
      </c>
      <c r="D12258" s="20" t="s">
        <v>1000</v>
      </c>
      <c r="E12258" s="26">
        <v>43983</v>
      </c>
      <c r="F12258">
        <v>0</v>
      </c>
      <c r="G12258">
        <v>0</v>
      </c>
      <c r="I12258">
        <v>0</v>
      </c>
      <c r="J12258">
        <v>0</v>
      </c>
      <c r="L12258">
        <v>0</v>
      </c>
      <c r="N12258">
        <v>0</v>
      </c>
      <c r="P12258">
        <v>0</v>
      </c>
      <c r="Q12258">
        <v>0</v>
      </c>
      <c r="S12258">
        <v>0</v>
      </c>
    </row>
    <row r="12259" spans="1:19" x14ac:dyDescent="0.25">
      <c r="A12259" s="20" t="s">
        <v>25621</v>
      </c>
      <c r="B12259" t="s">
        <v>25441</v>
      </c>
      <c r="C12259" t="s">
        <v>223</v>
      </c>
      <c r="D12259" s="20" t="s">
        <v>1000</v>
      </c>
      <c r="E12259" s="26">
        <v>43983</v>
      </c>
      <c r="F12259">
        <v>0</v>
      </c>
      <c r="G12259">
        <v>0</v>
      </c>
      <c r="I12259">
        <v>0</v>
      </c>
      <c r="J12259">
        <v>0</v>
      </c>
      <c r="L12259">
        <v>0</v>
      </c>
      <c r="N12259">
        <v>0</v>
      </c>
      <c r="P12259">
        <v>0</v>
      </c>
      <c r="Q12259">
        <v>0</v>
      </c>
      <c r="S12259">
        <v>0</v>
      </c>
    </row>
    <row r="12260" spans="1:19" x14ac:dyDescent="0.25">
      <c r="A12260" s="20" t="s">
        <v>25622</v>
      </c>
      <c r="B12260" t="s">
        <v>25442</v>
      </c>
      <c r="C12260" t="s">
        <v>346</v>
      </c>
      <c r="D12260" s="20" t="s">
        <v>1000</v>
      </c>
      <c r="E12260" s="26">
        <v>43983</v>
      </c>
      <c r="F12260">
        <v>0</v>
      </c>
      <c r="G12260">
        <v>0</v>
      </c>
      <c r="I12260">
        <v>0</v>
      </c>
      <c r="J12260">
        <v>0</v>
      </c>
      <c r="L12260">
        <v>0</v>
      </c>
      <c r="N12260">
        <v>0</v>
      </c>
      <c r="P12260">
        <v>0</v>
      </c>
      <c r="Q12260">
        <v>0</v>
      </c>
      <c r="S12260">
        <v>0</v>
      </c>
    </row>
    <row r="12261" spans="1:19" x14ac:dyDescent="0.25">
      <c r="A12261" s="20" t="s">
        <v>25623</v>
      </c>
      <c r="B12261" t="s">
        <v>25443</v>
      </c>
      <c r="C12261" t="s">
        <v>207</v>
      </c>
      <c r="D12261" s="20" t="s">
        <v>1000</v>
      </c>
      <c r="E12261" s="26">
        <v>43983</v>
      </c>
      <c r="F12261">
        <v>5</v>
      </c>
      <c r="G12261">
        <v>3</v>
      </c>
      <c r="I12261">
        <v>21</v>
      </c>
      <c r="J12261">
        <v>29</v>
      </c>
      <c r="L12261">
        <v>18</v>
      </c>
      <c r="N12261">
        <v>20</v>
      </c>
      <c r="P12261">
        <v>0</v>
      </c>
      <c r="Q12261">
        <v>0</v>
      </c>
      <c r="S12261">
        <v>1</v>
      </c>
    </row>
    <row r="12262" spans="1:19" x14ac:dyDescent="0.25">
      <c r="A12262" s="20" t="s">
        <v>25624</v>
      </c>
      <c r="B12262" t="s">
        <v>25444</v>
      </c>
      <c r="C12262" t="s">
        <v>212</v>
      </c>
      <c r="D12262" s="20" t="s">
        <v>1000</v>
      </c>
      <c r="E12262" s="26">
        <v>43983</v>
      </c>
      <c r="F12262">
        <v>4</v>
      </c>
      <c r="G12262">
        <v>4</v>
      </c>
      <c r="I12262">
        <v>9</v>
      </c>
      <c r="J12262">
        <v>23</v>
      </c>
      <c r="L12262">
        <v>23</v>
      </c>
      <c r="N12262">
        <v>8</v>
      </c>
      <c r="P12262">
        <v>0</v>
      </c>
      <c r="Q12262">
        <v>0</v>
      </c>
      <c r="S12262">
        <v>1</v>
      </c>
    </row>
    <row r="12263" spans="1:19" x14ac:dyDescent="0.25">
      <c r="A12263" s="20" t="s">
        <v>25625</v>
      </c>
      <c r="B12263" t="s">
        <v>25445</v>
      </c>
      <c r="C12263" t="s">
        <v>963</v>
      </c>
      <c r="D12263" s="20" t="s">
        <v>1000</v>
      </c>
      <c r="E12263" s="26">
        <v>43983</v>
      </c>
      <c r="F12263">
        <v>0</v>
      </c>
      <c r="G12263">
        <v>0</v>
      </c>
      <c r="I12263">
        <v>0</v>
      </c>
      <c r="J12263">
        <v>0</v>
      </c>
      <c r="L12263">
        <v>0</v>
      </c>
      <c r="N12263">
        <v>0</v>
      </c>
      <c r="P12263">
        <v>0</v>
      </c>
      <c r="Q12263">
        <v>0</v>
      </c>
      <c r="S12263">
        <v>0</v>
      </c>
    </row>
    <row r="12264" spans="1:19" x14ac:dyDescent="0.25">
      <c r="A12264" s="20" t="s">
        <v>25626</v>
      </c>
      <c r="B12264" t="s">
        <v>25446</v>
      </c>
      <c r="C12264" t="s">
        <v>225</v>
      </c>
      <c r="D12264" s="20" t="s">
        <v>1000</v>
      </c>
      <c r="E12264" s="26">
        <v>43983</v>
      </c>
      <c r="F12264">
        <v>3.5</v>
      </c>
      <c r="G12264">
        <v>6</v>
      </c>
      <c r="I12264">
        <v>11</v>
      </c>
      <c r="J12264">
        <v>30</v>
      </c>
      <c r="L12264">
        <v>55</v>
      </c>
      <c r="N12264">
        <v>11</v>
      </c>
      <c r="P12264">
        <v>0</v>
      </c>
      <c r="Q12264">
        <v>1</v>
      </c>
      <c r="S12264">
        <v>0</v>
      </c>
    </row>
    <row r="12265" spans="1:19" x14ac:dyDescent="0.25">
      <c r="A12265" s="20" t="s">
        <v>25627</v>
      </c>
      <c r="B12265" t="s">
        <v>25447</v>
      </c>
      <c r="C12265" t="s">
        <v>232</v>
      </c>
      <c r="D12265" s="20" t="s">
        <v>1000</v>
      </c>
      <c r="E12265" s="26">
        <v>43983</v>
      </c>
      <c r="F12265">
        <v>12.5</v>
      </c>
      <c r="G12265">
        <v>14.5</v>
      </c>
      <c r="I12265">
        <v>165</v>
      </c>
      <c r="J12265">
        <v>121</v>
      </c>
      <c r="L12265">
        <v>143</v>
      </c>
      <c r="N12265">
        <v>162</v>
      </c>
      <c r="P12265">
        <v>7</v>
      </c>
      <c r="Q12265">
        <v>7</v>
      </c>
      <c r="S12265">
        <v>3</v>
      </c>
    </row>
    <row r="12266" spans="1:19" x14ac:dyDescent="0.25">
      <c r="A12266" s="20" t="s">
        <v>25628</v>
      </c>
      <c r="B12266" t="s">
        <v>25448</v>
      </c>
      <c r="C12266" t="s">
        <v>317</v>
      </c>
      <c r="D12266" s="20" t="s">
        <v>1000</v>
      </c>
      <c r="E12266" s="26">
        <v>43983</v>
      </c>
      <c r="F12266">
        <v>8</v>
      </c>
      <c r="G12266">
        <v>7.5</v>
      </c>
      <c r="I12266">
        <v>14</v>
      </c>
      <c r="J12266">
        <v>45</v>
      </c>
      <c r="L12266">
        <v>43</v>
      </c>
      <c r="N12266">
        <v>10</v>
      </c>
      <c r="P12266">
        <v>3</v>
      </c>
      <c r="Q12266">
        <v>3</v>
      </c>
      <c r="S12266">
        <v>4</v>
      </c>
    </row>
    <row r="12267" spans="1:19" x14ac:dyDescent="0.25">
      <c r="A12267" s="20" t="s">
        <v>25629</v>
      </c>
      <c r="B12267" t="s">
        <v>25449</v>
      </c>
      <c r="C12267" t="s">
        <v>214</v>
      </c>
      <c r="D12267" s="20" t="s">
        <v>1000</v>
      </c>
      <c r="E12267" s="26">
        <v>43983</v>
      </c>
      <c r="F12267">
        <v>14</v>
      </c>
      <c r="G12267">
        <v>15.5</v>
      </c>
      <c r="I12267">
        <v>75</v>
      </c>
      <c r="J12267">
        <v>120</v>
      </c>
      <c r="L12267">
        <v>131</v>
      </c>
      <c r="N12267">
        <v>69</v>
      </c>
      <c r="P12267">
        <v>20</v>
      </c>
      <c r="Q12267">
        <v>23</v>
      </c>
      <c r="S12267">
        <v>6</v>
      </c>
    </row>
    <row r="12268" spans="1:19" x14ac:dyDescent="0.25">
      <c r="A12268" s="20" t="s">
        <v>25630</v>
      </c>
      <c r="B12268" t="s">
        <v>25450</v>
      </c>
      <c r="C12268" t="s">
        <v>230</v>
      </c>
      <c r="D12268" s="20" t="s">
        <v>1000</v>
      </c>
      <c r="E12268" s="26">
        <v>43983</v>
      </c>
      <c r="F12268">
        <v>0</v>
      </c>
      <c r="G12268">
        <v>0</v>
      </c>
      <c r="I12268">
        <v>0</v>
      </c>
      <c r="J12268">
        <v>0</v>
      </c>
      <c r="L12268">
        <v>0</v>
      </c>
      <c r="N12268">
        <v>0</v>
      </c>
      <c r="P12268">
        <v>0</v>
      </c>
      <c r="Q12268">
        <v>0</v>
      </c>
      <c r="S12268">
        <v>0</v>
      </c>
    </row>
    <row r="12269" spans="1:19" x14ac:dyDescent="0.25">
      <c r="A12269" s="20" t="s">
        <v>25631</v>
      </c>
      <c r="B12269" t="s">
        <v>25451</v>
      </c>
      <c r="C12269" t="s">
        <v>234</v>
      </c>
      <c r="D12269" s="20" t="s">
        <v>1000</v>
      </c>
      <c r="E12269" s="26">
        <v>43983</v>
      </c>
      <c r="F12269">
        <v>0</v>
      </c>
      <c r="G12269">
        <v>0</v>
      </c>
      <c r="I12269">
        <v>0</v>
      </c>
      <c r="J12269">
        <v>0</v>
      </c>
      <c r="L12269">
        <v>0</v>
      </c>
      <c r="N12269">
        <v>0</v>
      </c>
      <c r="P12269">
        <v>0</v>
      </c>
      <c r="Q12269">
        <v>0</v>
      </c>
      <c r="S12269">
        <v>0</v>
      </c>
    </row>
    <row r="12270" spans="1:19" x14ac:dyDescent="0.25">
      <c r="A12270" s="20" t="s">
        <v>25632</v>
      </c>
      <c r="B12270" t="s">
        <v>25452</v>
      </c>
      <c r="C12270" t="s">
        <v>217</v>
      </c>
      <c r="D12270" s="20" t="s">
        <v>1000</v>
      </c>
      <c r="E12270" s="26">
        <v>43983</v>
      </c>
      <c r="F12270">
        <v>0</v>
      </c>
      <c r="G12270">
        <v>0</v>
      </c>
      <c r="I12270">
        <v>0</v>
      </c>
      <c r="J12270">
        <v>0</v>
      </c>
      <c r="L12270">
        <v>0</v>
      </c>
      <c r="N12270">
        <v>0</v>
      </c>
      <c r="P12270">
        <v>0</v>
      </c>
      <c r="Q12270">
        <v>0</v>
      </c>
      <c r="S12270">
        <v>0</v>
      </c>
    </row>
    <row r="12271" spans="1:19" x14ac:dyDescent="0.25">
      <c r="A12271" s="20" t="s">
        <v>25633</v>
      </c>
      <c r="B12271" t="s">
        <v>25453</v>
      </c>
      <c r="C12271" t="s">
        <v>342</v>
      </c>
      <c r="D12271" s="20" t="s">
        <v>1000</v>
      </c>
      <c r="E12271" s="26">
        <v>43983</v>
      </c>
      <c r="F12271">
        <v>3</v>
      </c>
      <c r="G12271">
        <v>3</v>
      </c>
      <c r="I12271">
        <v>30</v>
      </c>
      <c r="J12271">
        <v>36</v>
      </c>
      <c r="L12271">
        <v>36</v>
      </c>
      <c r="N12271">
        <v>30</v>
      </c>
      <c r="P12271">
        <v>1</v>
      </c>
      <c r="Q12271">
        <v>2</v>
      </c>
      <c r="S12271">
        <v>0</v>
      </c>
    </row>
    <row r="12272" spans="1:19" x14ac:dyDescent="0.25">
      <c r="A12272" s="20" t="s">
        <v>25634</v>
      </c>
      <c r="B12272" t="s">
        <v>25454</v>
      </c>
      <c r="C12272" t="s">
        <v>220</v>
      </c>
      <c r="D12272" s="20" t="s">
        <v>1000</v>
      </c>
      <c r="E12272" s="26">
        <v>43983</v>
      </c>
      <c r="F12272">
        <v>0</v>
      </c>
      <c r="G12272">
        <v>0</v>
      </c>
      <c r="I12272">
        <v>0</v>
      </c>
      <c r="J12272">
        <v>0</v>
      </c>
      <c r="L12272">
        <v>0</v>
      </c>
      <c r="N12272">
        <v>0</v>
      </c>
      <c r="P12272">
        <v>0</v>
      </c>
      <c r="Q12272">
        <v>0</v>
      </c>
      <c r="S12272">
        <v>0</v>
      </c>
    </row>
    <row r="12273" spans="1:19" x14ac:dyDescent="0.25">
      <c r="A12273" s="20" t="s">
        <v>25635</v>
      </c>
      <c r="B12273" t="s">
        <v>25455</v>
      </c>
      <c r="C12273" t="s">
        <v>25332</v>
      </c>
      <c r="D12273" s="20" t="s">
        <v>1001</v>
      </c>
      <c r="E12273" s="26">
        <v>43983</v>
      </c>
      <c r="F12273">
        <v>3</v>
      </c>
      <c r="G12273">
        <v>3</v>
      </c>
      <c r="I12273">
        <v>11</v>
      </c>
      <c r="J12273">
        <v>16</v>
      </c>
      <c r="L12273">
        <v>16</v>
      </c>
      <c r="N12273">
        <v>11</v>
      </c>
      <c r="P12273">
        <v>0</v>
      </c>
      <c r="Q12273">
        <v>1</v>
      </c>
      <c r="S12273">
        <v>0</v>
      </c>
    </row>
    <row r="12274" spans="1:19" x14ac:dyDescent="0.25">
      <c r="A12274" s="20" t="s">
        <v>25636</v>
      </c>
      <c r="B12274" t="s">
        <v>25456</v>
      </c>
      <c r="C12274" t="s">
        <v>199</v>
      </c>
      <c r="D12274" s="20" t="s">
        <v>1000</v>
      </c>
      <c r="E12274" s="26">
        <v>43983</v>
      </c>
      <c r="F12274">
        <v>13</v>
      </c>
      <c r="G12274">
        <v>19</v>
      </c>
      <c r="I12274">
        <v>81</v>
      </c>
      <c r="J12274">
        <v>137</v>
      </c>
      <c r="L12274">
        <v>192</v>
      </c>
      <c r="N12274">
        <v>79</v>
      </c>
      <c r="P12274">
        <v>0</v>
      </c>
      <c r="Q12274">
        <v>0</v>
      </c>
      <c r="S12274">
        <v>2</v>
      </c>
    </row>
    <row r="12275" spans="1:19" x14ac:dyDescent="0.25">
      <c r="A12275" s="20" t="s">
        <v>25637</v>
      </c>
      <c r="B12275" t="s">
        <v>25457</v>
      </c>
      <c r="C12275" t="s">
        <v>199</v>
      </c>
      <c r="D12275" s="20" t="s">
        <v>1001</v>
      </c>
      <c r="E12275" s="26">
        <v>43983</v>
      </c>
      <c r="F12275">
        <v>2.5</v>
      </c>
      <c r="G12275">
        <v>3.5</v>
      </c>
      <c r="I12275">
        <v>8</v>
      </c>
      <c r="J12275">
        <v>14</v>
      </c>
      <c r="L12275">
        <v>19</v>
      </c>
      <c r="N12275">
        <v>7</v>
      </c>
      <c r="P12275">
        <v>0</v>
      </c>
      <c r="Q12275">
        <v>0</v>
      </c>
      <c r="S12275">
        <v>1</v>
      </c>
    </row>
    <row r="12276" spans="1:19" x14ac:dyDescent="0.25">
      <c r="A12276" s="20" t="s">
        <v>25638</v>
      </c>
      <c r="B12276" t="s">
        <v>25458</v>
      </c>
      <c r="C12276" t="s">
        <v>901</v>
      </c>
      <c r="D12276" s="20" t="s">
        <v>1000</v>
      </c>
      <c r="E12276" s="26">
        <v>43983</v>
      </c>
      <c r="F12276">
        <v>3.5</v>
      </c>
      <c r="G12276">
        <v>3</v>
      </c>
      <c r="I12276">
        <v>4</v>
      </c>
      <c r="J12276">
        <v>21</v>
      </c>
      <c r="L12276">
        <v>18</v>
      </c>
      <c r="N12276">
        <v>4</v>
      </c>
      <c r="P12276">
        <v>0</v>
      </c>
      <c r="Q12276">
        <v>2</v>
      </c>
      <c r="S12276">
        <v>0</v>
      </c>
    </row>
    <row r="12277" spans="1:19" x14ac:dyDescent="0.25">
      <c r="A12277" s="20" t="s">
        <v>25639</v>
      </c>
      <c r="B12277" t="s">
        <v>25459</v>
      </c>
      <c r="C12277" t="s">
        <v>901</v>
      </c>
      <c r="D12277" s="20" t="s">
        <v>1001</v>
      </c>
      <c r="E12277" s="26">
        <v>43983</v>
      </c>
      <c r="F12277">
        <v>4.5</v>
      </c>
      <c r="G12277">
        <v>3.5</v>
      </c>
      <c r="I12277">
        <v>16</v>
      </c>
      <c r="J12277">
        <v>24</v>
      </c>
      <c r="L12277">
        <v>18</v>
      </c>
      <c r="N12277">
        <v>16</v>
      </c>
      <c r="P12277">
        <v>0</v>
      </c>
      <c r="Q12277">
        <v>1</v>
      </c>
      <c r="S12277">
        <v>0</v>
      </c>
    </row>
    <row r="12278" spans="1:19" x14ac:dyDescent="0.25">
      <c r="A12278" s="20" t="s">
        <v>25640</v>
      </c>
      <c r="B12278" t="s">
        <v>25460</v>
      </c>
      <c r="C12278" t="s">
        <v>903</v>
      </c>
      <c r="D12278" s="20" t="s">
        <v>1000</v>
      </c>
      <c r="E12278" s="26">
        <v>43983</v>
      </c>
      <c r="F12278">
        <v>4</v>
      </c>
      <c r="G12278">
        <v>3</v>
      </c>
      <c r="I12278">
        <v>25</v>
      </c>
      <c r="J12278">
        <v>22</v>
      </c>
      <c r="L12278">
        <v>16</v>
      </c>
      <c r="N12278">
        <v>23</v>
      </c>
      <c r="P12278">
        <v>2</v>
      </c>
      <c r="Q12278">
        <v>4</v>
      </c>
      <c r="S12278">
        <v>2</v>
      </c>
    </row>
    <row r="12279" spans="1:19" x14ac:dyDescent="0.25">
      <c r="A12279" s="20" t="s">
        <v>25641</v>
      </c>
      <c r="B12279" t="s">
        <v>25461</v>
      </c>
      <c r="C12279" t="s">
        <v>903</v>
      </c>
      <c r="D12279" s="20" t="s">
        <v>1001</v>
      </c>
      <c r="E12279" s="26">
        <v>43983</v>
      </c>
      <c r="F12279">
        <v>0</v>
      </c>
      <c r="G12279">
        <v>0</v>
      </c>
      <c r="I12279">
        <v>0</v>
      </c>
      <c r="J12279">
        <v>0</v>
      </c>
      <c r="L12279">
        <v>0</v>
      </c>
      <c r="N12279">
        <v>0</v>
      </c>
      <c r="P12279">
        <v>0</v>
      </c>
      <c r="Q12279">
        <v>0</v>
      </c>
      <c r="S12279">
        <v>0</v>
      </c>
    </row>
    <row r="12280" spans="1:19" x14ac:dyDescent="0.25">
      <c r="A12280" s="20" t="s">
        <v>25642</v>
      </c>
      <c r="B12280" t="s">
        <v>25462</v>
      </c>
      <c r="C12280" t="s">
        <v>198</v>
      </c>
      <c r="D12280" s="20" t="s">
        <v>1002</v>
      </c>
      <c r="E12280" s="26">
        <v>43983</v>
      </c>
      <c r="F12280">
        <v>0</v>
      </c>
      <c r="G12280">
        <v>0</v>
      </c>
      <c r="I12280">
        <v>0</v>
      </c>
      <c r="J12280">
        <v>0</v>
      </c>
      <c r="L12280">
        <v>0</v>
      </c>
      <c r="N12280">
        <v>0</v>
      </c>
      <c r="P12280">
        <v>0</v>
      </c>
      <c r="Q12280">
        <v>0</v>
      </c>
      <c r="S12280">
        <v>0</v>
      </c>
    </row>
    <row r="12281" spans="1:19" s="20" customFormat="1" x14ac:dyDescent="0.25">
      <c r="A12281" s="20" t="s">
        <v>25705</v>
      </c>
      <c r="B12281" s="20" t="s">
        <v>25706</v>
      </c>
      <c r="C12281" s="20" t="s">
        <v>25700</v>
      </c>
      <c r="D12281" s="20" t="s">
        <v>1002</v>
      </c>
      <c r="E12281" s="26">
        <v>43983</v>
      </c>
      <c r="F12281" s="20">
        <v>0</v>
      </c>
      <c r="G12281" s="20">
        <v>0</v>
      </c>
      <c r="I12281" s="20">
        <v>0</v>
      </c>
      <c r="J12281" s="20">
        <v>0</v>
      </c>
      <c r="L12281" s="20">
        <v>0</v>
      </c>
      <c r="N12281" s="20">
        <v>0</v>
      </c>
      <c r="P12281" s="20">
        <v>0</v>
      </c>
      <c r="Q12281" s="20">
        <v>0</v>
      </c>
      <c r="S12281" s="20">
        <v>0</v>
      </c>
    </row>
    <row r="12282" spans="1:19" x14ac:dyDescent="0.25">
      <c r="A12282" s="20" t="s">
        <v>25643</v>
      </c>
      <c r="B12282" t="s">
        <v>25463</v>
      </c>
      <c r="C12282" t="s">
        <v>962</v>
      </c>
      <c r="D12282" s="20" t="s">
        <v>1002</v>
      </c>
      <c r="E12282" s="26">
        <v>43983</v>
      </c>
      <c r="F12282">
        <v>0</v>
      </c>
      <c r="G12282">
        <v>0</v>
      </c>
      <c r="I12282">
        <v>0</v>
      </c>
      <c r="J12282">
        <v>0</v>
      </c>
      <c r="L12282">
        <v>0</v>
      </c>
      <c r="N12282">
        <v>0</v>
      </c>
      <c r="P12282">
        <v>0</v>
      </c>
      <c r="Q12282">
        <v>0</v>
      </c>
      <c r="S12282">
        <v>0</v>
      </c>
    </row>
    <row r="12283" spans="1:19" x14ac:dyDescent="0.25">
      <c r="A12283" s="20" t="s">
        <v>25644</v>
      </c>
      <c r="B12283" t="s">
        <v>25464</v>
      </c>
      <c r="C12283" t="s">
        <v>199</v>
      </c>
      <c r="D12283" s="20" t="s">
        <v>1002</v>
      </c>
      <c r="E12283" s="26">
        <v>43983</v>
      </c>
      <c r="F12283">
        <v>15.5</v>
      </c>
      <c r="G12283">
        <v>22.5</v>
      </c>
      <c r="I12283">
        <v>89</v>
      </c>
      <c r="J12283">
        <v>151</v>
      </c>
      <c r="L12283">
        <v>211</v>
      </c>
      <c r="N12283">
        <v>86</v>
      </c>
      <c r="P12283">
        <v>0</v>
      </c>
      <c r="Q12283">
        <v>0</v>
      </c>
      <c r="S12283">
        <v>3</v>
      </c>
    </row>
    <row r="12284" spans="1:19" x14ac:dyDescent="0.25">
      <c r="A12284" s="20" t="s">
        <v>25645</v>
      </c>
      <c r="B12284" t="s">
        <v>25465</v>
      </c>
      <c r="C12284" t="s">
        <v>348</v>
      </c>
      <c r="D12284" s="20" t="s">
        <v>1002</v>
      </c>
      <c r="E12284" s="26">
        <v>43983</v>
      </c>
      <c r="F12284">
        <v>0</v>
      </c>
      <c r="G12284">
        <v>0</v>
      </c>
      <c r="I12284">
        <v>0</v>
      </c>
      <c r="J12284">
        <v>0</v>
      </c>
      <c r="L12284">
        <v>0</v>
      </c>
      <c r="N12284">
        <v>0</v>
      </c>
      <c r="P12284">
        <v>0</v>
      </c>
      <c r="Q12284">
        <v>0</v>
      </c>
      <c r="S12284">
        <v>0</v>
      </c>
    </row>
    <row r="12285" spans="1:19" x14ac:dyDescent="0.25">
      <c r="A12285" s="20" t="s">
        <v>25646</v>
      </c>
      <c r="B12285" t="s">
        <v>25466</v>
      </c>
      <c r="C12285" t="s">
        <v>357</v>
      </c>
      <c r="D12285" s="20" t="s">
        <v>1002</v>
      </c>
      <c r="E12285" s="26">
        <v>43983</v>
      </c>
      <c r="F12285">
        <v>0</v>
      </c>
      <c r="G12285">
        <v>0</v>
      </c>
      <c r="I12285">
        <v>0</v>
      </c>
      <c r="J12285">
        <v>0</v>
      </c>
      <c r="L12285">
        <v>0</v>
      </c>
      <c r="N12285">
        <v>0</v>
      </c>
      <c r="P12285">
        <v>0</v>
      </c>
      <c r="Q12285">
        <v>0</v>
      </c>
      <c r="S12285">
        <v>0</v>
      </c>
    </row>
    <row r="12286" spans="1:19" x14ac:dyDescent="0.25">
      <c r="A12286" s="20" t="s">
        <v>25647</v>
      </c>
      <c r="B12286" t="s">
        <v>25467</v>
      </c>
      <c r="C12286" t="s">
        <v>227</v>
      </c>
      <c r="D12286" s="20" t="s">
        <v>1002</v>
      </c>
      <c r="E12286" s="26">
        <v>43983</v>
      </c>
      <c r="F12286">
        <v>0</v>
      </c>
      <c r="G12286">
        <v>0</v>
      </c>
      <c r="I12286">
        <v>0</v>
      </c>
      <c r="J12286">
        <v>0</v>
      </c>
      <c r="L12286">
        <v>0</v>
      </c>
      <c r="N12286">
        <v>0</v>
      </c>
      <c r="P12286">
        <v>0</v>
      </c>
      <c r="Q12286">
        <v>0</v>
      </c>
      <c r="S12286">
        <v>0</v>
      </c>
    </row>
    <row r="12287" spans="1:19" x14ac:dyDescent="0.25">
      <c r="A12287" s="20" t="s">
        <v>25648</v>
      </c>
      <c r="B12287" t="s">
        <v>25468</v>
      </c>
      <c r="C12287" t="s">
        <v>203</v>
      </c>
      <c r="D12287" s="20" t="s">
        <v>1002</v>
      </c>
      <c r="E12287" s="26">
        <v>43983</v>
      </c>
      <c r="F12287">
        <v>0</v>
      </c>
      <c r="G12287">
        <v>0</v>
      </c>
      <c r="I12287">
        <v>0</v>
      </c>
      <c r="J12287">
        <v>0</v>
      </c>
      <c r="L12287">
        <v>0</v>
      </c>
      <c r="N12287">
        <v>0</v>
      </c>
      <c r="P12287">
        <v>0</v>
      </c>
      <c r="Q12287">
        <v>0</v>
      </c>
      <c r="S12287">
        <v>0</v>
      </c>
    </row>
    <row r="12288" spans="1:19" x14ac:dyDescent="0.25">
      <c r="A12288" s="20" t="s">
        <v>25649</v>
      </c>
      <c r="B12288" t="s">
        <v>25469</v>
      </c>
      <c r="C12288" t="s">
        <v>387</v>
      </c>
      <c r="D12288" s="20" t="s">
        <v>1002</v>
      </c>
      <c r="E12288" s="26">
        <v>43983</v>
      </c>
      <c r="F12288">
        <v>0</v>
      </c>
      <c r="G12288">
        <v>0</v>
      </c>
      <c r="I12288">
        <v>0</v>
      </c>
      <c r="J12288">
        <v>0</v>
      </c>
      <c r="L12288">
        <v>0</v>
      </c>
      <c r="N12288">
        <v>0</v>
      </c>
      <c r="P12288">
        <v>0</v>
      </c>
      <c r="Q12288">
        <v>0</v>
      </c>
      <c r="S12288">
        <v>0</v>
      </c>
    </row>
    <row r="12289" spans="1:19" x14ac:dyDescent="0.25">
      <c r="A12289" s="20" t="s">
        <v>25650</v>
      </c>
      <c r="B12289" t="s">
        <v>25470</v>
      </c>
      <c r="C12289" t="s">
        <v>223</v>
      </c>
      <c r="D12289" s="20" t="s">
        <v>1002</v>
      </c>
      <c r="E12289" s="26">
        <v>43983</v>
      </c>
      <c r="F12289">
        <v>0</v>
      </c>
      <c r="G12289">
        <v>0</v>
      </c>
      <c r="I12289">
        <v>0</v>
      </c>
      <c r="J12289">
        <v>0</v>
      </c>
      <c r="L12289">
        <v>0</v>
      </c>
      <c r="N12289">
        <v>0</v>
      </c>
      <c r="P12289">
        <v>0</v>
      </c>
      <c r="Q12289">
        <v>0</v>
      </c>
      <c r="S12289">
        <v>0</v>
      </c>
    </row>
    <row r="12290" spans="1:19" x14ac:dyDescent="0.25">
      <c r="A12290" s="20" t="s">
        <v>25651</v>
      </c>
      <c r="B12290" t="s">
        <v>25471</v>
      </c>
      <c r="C12290" t="s">
        <v>346</v>
      </c>
      <c r="D12290" s="20" t="s">
        <v>1002</v>
      </c>
      <c r="E12290" s="26">
        <v>43983</v>
      </c>
      <c r="F12290">
        <v>0</v>
      </c>
      <c r="G12290">
        <v>0</v>
      </c>
      <c r="I12290">
        <v>0</v>
      </c>
      <c r="J12290">
        <v>0</v>
      </c>
      <c r="L12290">
        <v>0</v>
      </c>
      <c r="N12290">
        <v>0</v>
      </c>
      <c r="P12290">
        <v>0</v>
      </c>
      <c r="Q12290">
        <v>0</v>
      </c>
      <c r="S12290">
        <v>0</v>
      </c>
    </row>
    <row r="12291" spans="1:19" x14ac:dyDescent="0.25">
      <c r="A12291" s="20" t="s">
        <v>25652</v>
      </c>
      <c r="B12291" t="s">
        <v>25472</v>
      </c>
      <c r="C12291" t="s">
        <v>207</v>
      </c>
      <c r="D12291" s="20" t="s">
        <v>1002</v>
      </c>
      <c r="E12291" s="26">
        <v>43983</v>
      </c>
      <c r="F12291">
        <v>5</v>
      </c>
      <c r="G12291">
        <v>3</v>
      </c>
      <c r="I12291">
        <v>21</v>
      </c>
      <c r="J12291">
        <v>29</v>
      </c>
      <c r="L12291">
        <v>18</v>
      </c>
      <c r="N12291">
        <v>20</v>
      </c>
      <c r="P12291">
        <v>0</v>
      </c>
      <c r="Q12291">
        <v>0</v>
      </c>
      <c r="S12291">
        <v>1</v>
      </c>
    </row>
    <row r="12292" spans="1:19" x14ac:dyDescent="0.25">
      <c r="A12292" s="20" t="s">
        <v>25653</v>
      </c>
      <c r="B12292" t="s">
        <v>25473</v>
      </c>
      <c r="C12292" t="s">
        <v>212</v>
      </c>
      <c r="D12292" s="20" t="s">
        <v>1002</v>
      </c>
      <c r="E12292" s="26">
        <v>43983</v>
      </c>
      <c r="F12292">
        <v>4</v>
      </c>
      <c r="G12292">
        <v>4</v>
      </c>
      <c r="I12292">
        <v>9</v>
      </c>
      <c r="J12292">
        <v>23</v>
      </c>
      <c r="L12292">
        <v>23</v>
      </c>
      <c r="N12292">
        <v>8</v>
      </c>
      <c r="P12292">
        <v>0</v>
      </c>
      <c r="Q12292">
        <v>0</v>
      </c>
      <c r="S12292">
        <v>1</v>
      </c>
    </row>
    <row r="12293" spans="1:19" x14ac:dyDescent="0.25">
      <c r="A12293" s="20" t="s">
        <v>25654</v>
      </c>
      <c r="B12293" t="s">
        <v>25474</v>
      </c>
      <c r="C12293" t="s">
        <v>963</v>
      </c>
      <c r="D12293" s="20" t="s">
        <v>1002</v>
      </c>
      <c r="E12293" s="26">
        <v>43983</v>
      </c>
      <c r="F12293">
        <v>0</v>
      </c>
      <c r="G12293">
        <v>0</v>
      </c>
      <c r="I12293">
        <v>0</v>
      </c>
      <c r="J12293">
        <v>0</v>
      </c>
      <c r="L12293">
        <v>0</v>
      </c>
      <c r="N12293">
        <v>0</v>
      </c>
      <c r="P12293">
        <v>0</v>
      </c>
      <c r="Q12293">
        <v>0</v>
      </c>
      <c r="S12293">
        <v>0</v>
      </c>
    </row>
    <row r="12294" spans="1:19" x14ac:dyDescent="0.25">
      <c r="A12294" s="20" t="s">
        <v>25655</v>
      </c>
      <c r="B12294" t="s">
        <v>25475</v>
      </c>
      <c r="C12294" t="s">
        <v>225</v>
      </c>
      <c r="D12294" s="20" t="s">
        <v>1002</v>
      </c>
      <c r="E12294" s="26">
        <v>43983</v>
      </c>
      <c r="F12294">
        <v>3.5</v>
      </c>
      <c r="G12294">
        <v>6</v>
      </c>
      <c r="I12294">
        <v>11</v>
      </c>
      <c r="J12294">
        <v>30</v>
      </c>
      <c r="L12294">
        <v>55</v>
      </c>
      <c r="N12294">
        <v>11</v>
      </c>
      <c r="P12294">
        <v>0</v>
      </c>
      <c r="Q12294">
        <v>1</v>
      </c>
      <c r="S12294">
        <v>0</v>
      </c>
    </row>
    <row r="12295" spans="1:19" x14ac:dyDescent="0.25">
      <c r="A12295" s="20" t="s">
        <v>25656</v>
      </c>
      <c r="B12295" t="s">
        <v>25476</v>
      </c>
      <c r="C12295" t="s">
        <v>901</v>
      </c>
      <c r="D12295" s="20" t="s">
        <v>1002</v>
      </c>
      <c r="E12295" s="26">
        <v>43983</v>
      </c>
      <c r="F12295">
        <v>8</v>
      </c>
      <c r="G12295">
        <v>6.5</v>
      </c>
      <c r="I12295">
        <v>20</v>
      </c>
      <c r="J12295">
        <v>45</v>
      </c>
      <c r="L12295">
        <v>36</v>
      </c>
      <c r="N12295">
        <v>20</v>
      </c>
      <c r="P12295">
        <v>0</v>
      </c>
      <c r="Q12295">
        <v>3</v>
      </c>
      <c r="S12295">
        <v>0</v>
      </c>
    </row>
    <row r="12296" spans="1:19" x14ac:dyDescent="0.25">
      <c r="A12296" s="20" t="s">
        <v>25657</v>
      </c>
      <c r="B12296" t="s">
        <v>25477</v>
      </c>
      <c r="C12296" t="s">
        <v>232</v>
      </c>
      <c r="D12296" s="20" t="s">
        <v>1002</v>
      </c>
      <c r="E12296" s="26">
        <v>43983</v>
      </c>
      <c r="F12296">
        <v>12.5</v>
      </c>
      <c r="G12296">
        <v>14.5</v>
      </c>
      <c r="I12296">
        <v>165</v>
      </c>
      <c r="J12296">
        <v>121</v>
      </c>
      <c r="L12296">
        <v>143</v>
      </c>
      <c r="N12296">
        <v>162</v>
      </c>
      <c r="P12296">
        <v>7</v>
      </c>
      <c r="Q12296">
        <v>7</v>
      </c>
      <c r="S12296">
        <v>3</v>
      </c>
    </row>
    <row r="12297" spans="1:19" x14ac:dyDescent="0.25">
      <c r="A12297" s="20" t="s">
        <v>25658</v>
      </c>
      <c r="B12297" t="s">
        <v>25478</v>
      </c>
      <c r="C12297" t="s">
        <v>317</v>
      </c>
      <c r="D12297" s="20" t="s">
        <v>1002</v>
      </c>
      <c r="E12297" s="26">
        <v>43983</v>
      </c>
      <c r="F12297">
        <v>8</v>
      </c>
      <c r="G12297">
        <v>7.5</v>
      </c>
      <c r="I12297">
        <v>14</v>
      </c>
      <c r="J12297">
        <v>45</v>
      </c>
      <c r="L12297">
        <v>43</v>
      </c>
      <c r="N12297">
        <v>10</v>
      </c>
      <c r="P12297">
        <v>3</v>
      </c>
      <c r="Q12297">
        <v>3</v>
      </c>
      <c r="S12297">
        <v>4</v>
      </c>
    </row>
    <row r="12298" spans="1:19" x14ac:dyDescent="0.25">
      <c r="A12298" s="20" t="s">
        <v>25659</v>
      </c>
      <c r="B12298" t="s">
        <v>25479</v>
      </c>
      <c r="C12298" t="s">
        <v>25332</v>
      </c>
      <c r="D12298" s="20" t="s">
        <v>1002</v>
      </c>
      <c r="E12298" s="26">
        <v>43983</v>
      </c>
      <c r="F12298">
        <v>3</v>
      </c>
      <c r="G12298">
        <v>3</v>
      </c>
      <c r="I12298">
        <v>11</v>
      </c>
      <c r="J12298">
        <v>16</v>
      </c>
      <c r="L12298">
        <v>16</v>
      </c>
      <c r="N12298">
        <v>11</v>
      </c>
      <c r="P12298">
        <v>0</v>
      </c>
      <c r="Q12298">
        <v>1</v>
      </c>
      <c r="S12298">
        <v>0</v>
      </c>
    </row>
    <row r="12299" spans="1:19" x14ac:dyDescent="0.25">
      <c r="A12299" s="20" t="s">
        <v>25660</v>
      </c>
      <c r="B12299" t="s">
        <v>25480</v>
      </c>
      <c r="C12299" t="s">
        <v>214</v>
      </c>
      <c r="D12299" s="20" t="s">
        <v>1002</v>
      </c>
      <c r="E12299" s="26">
        <v>43983</v>
      </c>
      <c r="F12299">
        <v>14</v>
      </c>
      <c r="G12299">
        <v>15.5</v>
      </c>
      <c r="I12299">
        <v>75</v>
      </c>
      <c r="J12299">
        <v>120</v>
      </c>
      <c r="L12299">
        <v>131</v>
      </c>
      <c r="N12299">
        <v>69</v>
      </c>
      <c r="P12299">
        <v>20</v>
      </c>
      <c r="Q12299">
        <v>23</v>
      </c>
      <c r="S12299">
        <v>6</v>
      </c>
    </row>
    <row r="12300" spans="1:19" x14ac:dyDescent="0.25">
      <c r="A12300" s="20" t="s">
        <v>25661</v>
      </c>
      <c r="B12300" t="s">
        <v>25481</v>
      </c>
      <c r="C12300" t="s">
        <v>903</v>
      </c>
      <c r="D12300" s="20" t="s">
        <v>1002</v>
      </c>
      <c r="E12300" s="26">
        <v>43983</v>
      </c>
      <c r="F12300">
        <v>4</v>
      </c>
      <c r="G12300">
        <v>3</v>
      </c>
      <c r="I12300">
        <v>25</v>
      </c>
      <c r="J12300">
        <v>22</v>
      </c>
      <c r="L12300">
        <v>16</v>
      </c>
      <c r="N12300">
        <v>23</v>
      </c>
      <c r="P12300">
        <v>2</v>
      </c>
      <c r="Q12300">
        <v>4</v>
      </c>
      <c r="S12300">
        <v>2</v>
      </c>
    </row>
    <row r="12301" spans="1:19" x14ac:dyDescent="0.25">
      <c r="A12301" s="20" t="s">
        <v>25662</v>
      </c>
      <c r="B12301" t="s">
        <v>25482</v>
      </c>
      <c r="C12301" t="s">
        <v>230</v>
      </c>
      <c r="D12301" s="20" t="s">
        <v>1002</v>
      </c>
      <c r="E12301" s="26">
        <v>43983</v>
      </c>
      <c r="F12301">
        <v>0</v>
      </c>
      <c r="G12301">
        <v>0</v>
      </c>
      <c r="I12301">
        <v>0</v>
      </c>
      <c r="J12301">
        <v>0</v>
      </c>
      <c r="L12301">
        <v>0</v>
      </c>
      <c r="N12301">
        <v>0</v>
      </c>
      <c r="P12301">
        <v>0</v>
      </c>
      <c r="Q12301">
        <v>0</v>
      </c>
      <c r="S12301">
        <v>0</v>
      </c>
    </row>
    <row r="12302" spans="1:19" x14ac:dyDescent="0.25">
      <c r="A12302" s="20" t="s">
        <v>25663</v>
      </c>
      <c r="B12302" t="s">
        <v>25483</v>
      </c>
      <c r="C12302" t="s">
        <v>234</v>
      </c>
      <c r="D12302" s="20" t="s">
        <v>1002</v>
      </c>
      <c r="E12302" s="26">
        <v>43983</v>
      </c>
      <c r="F12302">
        <v>0</v>
      </c>
      <c r="G12302">
        <v>0</v>
      </c>
      <c r="I12302">
        <v>0</v>
      </c>
      <c r="J12302">
        <v>0</v>
      </c>
      <c r="L12302">
        <v>0</v>
      </c>
      <c r="N12302">
        <v>0</v>
      </c>
      <c r="P12302">
        <v>0</v>
      </c>
      <c r="Q12302">
        <v>0</v>
      </c>
      <c r="S12302">
        <v>0</v>
      </c>
    </row>
    <row r="12303" spans="1:19" x14ac:dyDescent="0.25">
      <c r="A12303" s="20" t="s">
        <v>25664</v>
      </c>
      <c r="B12303" t="s">
        <v>25484</v>
      </c>
      <c r="C12303" t="s">
        <v>217</v>
      </c>
      <c r="D12303" s="20" t="s">
        <v>1002</v>
      </c>
      <c r="E12303" s="26">
        <v>43983</v>
      </c>
      <c r="F12303">
        <v>0</v>
      </c>
      <c r="G12303">
        <v>0</v>
      </c>
      <c r="I12303">
        <v>0</v>
      </c>
      <c r="J12303">
        <v>0</v>
      </c>
      <c r="L12303">
        <v>0</v>
      </c>
      <c r="N12303">
        <v>0</v>
      </c>
      <c r="P12303">
        <v>0</v>
      </c>
      <c r="Q12303">
        <v>0</v>
      </c>
      <c r="S12303">
        <v>0</v>
      </c>
    </row>
    <row r="12304" spans="1:19" x14ac:dyDescent="0.25">
      <c r="A12304" s="20" t="s">
        <v>25665</v>
      </c>
      <c r="B12304" t="s">
        <v>25485</v>
      </c>
      <c r="C12304" t="s">
        <v>342</v>
      </c>
      <c r="D12304" s="20" t="s">
        <v>1002</v>
      </c>
      <c r="E12304" s="26">
        <v>43983</v>
      </c>
      <c r="F12304">
        <v>3</v>
      </c>
      <c r="G12304">
        <v>3</v>
      </c>
      <c r="I12304">
        <v>30</v>
      </c>
      <c r="J12304">
        <v>36</v>
      </c>
      <c r="L12304">
        <v>36</v>
      </c>
      <c r="N12304">
        <v>30</v>
      </c>
      <c r="P12304">
        <v>1</v>
      </c>
      <c r="Q12304">
        <v>2</v>
      </c>
      <c r="S12304">
        <v>0</v>
      </c>
    </row>
    <row r="12305" spans="1:19" x14ac:dyDescent="0.25">
      <c r="A12305" s="20" t="s">
        <v>25666</v>
      </c>
      <c r="B12305" t="s">
        <v>25486</v>
      </c>
      <c r="C12305" t="s">
        <v>220</v>
      </c>
      <c r="D12305" s="20" t="s">
        <v>1002</v>
      </c>
      <c r="E12305" s="26">
        <v>43983</v>
      </c>
      <c r="F12305">
        <v>0</v>
      </c>
      <c r="G12305">
        <v>0</v>
      </c>
      <c r="I12305">
        <v>0</v>
      </c>
      <c r="J12305">
        <v>0</v>
      </c>
      <c r="L12305">
        <v>0</v>
      </c>
      <c r="N12305">
        <v>0</v>
      </c>
      <c r="P12305">
        <v>0</v>
      </c>
      <c r="Q12305">
        <v>0</v>
      </c>
      <c r="S12305">
        <v>0</v>
      </c>
    </row>
    <row r="12306" spans="1:19" x14ac:dyDescent="0.25">
      <c r="A12306" s="20" t="s">
        <v>25667</v>
      </c>
      <c r="B12306" t="s">
        <v>25487</v>
      </c>
      <c r="C12306" t="s">
        <v>242</v>
      </c>
      <c r="D12306" s="20" t="s">
        <v>1000</v>
      </c>
      <c r="E12306" s="26">
        <v>43983</v>
      </c>
      <c r="F12306">
        <v>0</v>
      </c>
      <c r="G12306">
        <v>0</v>
      </c>
      <c r="I12306">
        <v>0</v>
      </c>
      <c r="J12306">
        <v>0</v>
      </c>
      <c r="L12306">
        <v>0</v>
      </c>
      <c r="N12306">
        <v>0</v>
      </c>
      <c r="P12306">
        <v>0</v>
      </c>
      <c r="Q12306">
        <v>0</v>
      </c>
      <c r="S12306">
        <v>0</v>
      </c>
    </row>
    <row r="12307" spans="1:19" x14ac:dyDescent="0.25">
      <c r="A12307" s="20" t="s">
        <v>25668</v>
      </c>
      <c r="B12307" t="s">
        <v>25488</v>
      </c>
      <c r="C12307" t="s">
        <v>242</v>
      </c>
      <c r="D12307" s="20" t="s">
        <v>1002</v>
      </c>
      <c r="E12307" s="26">
        <v>43983</v>
      </c>
      <c r="F12307">
        <v>0</v>
      </c>
      <c r="G12307">
        <v>0</v>
      </c>
      <c r="I12307">
        <v>0</v>
      </c>
      <c r="J12307">
        <v>0</v>
      </c>
      <c r="L12307">
        <v>0</v>
      </c>
      <c r="N12307">
        <v>0</v>
      </c>
      <c r="P12307">
        <v>0</v>
      </c>
      <c r="Q12307">
        <v>0</v>
      </c>
      <c r="S12307">
        <v>0</v>
      </c>
    </row>
    <row r="12308" spans="1:19" x14ac:dyDescent="0.25">
      <c r="A12308" s="20" t="s">
        <v>25669</v>
      </c>
      <c r="B12308" t="s">
        <v>25489</v>
      </c>
      <c r="C12308" t="s">
        <v>2724</v>
      </c>
      <c r="D12308" s="20" t="s">
        <v>1000</v>
      </c>
      <c r="E12308" s="26">
        <v>43983</v>
      </c>
      <c r="F12308">
        <v>2.5</v>
      </c>
      <c r="G12308">
        <v>1.5</v>
      </c>
      <c r="I12308">
        <v>16</v>
      </c>
      <c r="J12308">
        <v>14</v>
      </c>
      <c r="L12308">
        <v>8</v>
      </c>
      <c r="N12308">
        <v>15</v>
      </c>
      <c r="P12308">
        <v>0</v>
      </c>
      <c r="Q12308">
        <v>0</v>
      </c>
      <c r="S12308">
        <v>1</v>
      </c>
    </row>
    <row r="12309" spans="1:19" x14ac:dyDescent="0.25">
      <c r="A12309" s="20" t="s">
        <v>25670</v>
      </c>
      <c r="B12309" t="s">
        <v>25490</v>
      </c>
      <c r="C12309" t="s">
        <v>2724</v>
      </c>
      <c r="D12309" s="20" t="s">
        <v>1001</v>
      </c>
      <c r="E12309" s="26">
        <v>43983</v>
      </c>
      <c r="F12309">
        <v>5.5</v>
      </c>
      <c r="G12309">
        <v>5</v>
      </c>
      <c r="I12309">
        <v>22</v>
      </c>
      <c r="J12309">
        <v>30</v>
      </c>
      <c r="L12309">
        <v>26</v>
      </c>
      <c r="N12309">
        <v>21</v>
      </c>
      <c r="P12309">
        <v>0</v>
      </c>
      <c r="Q12309">
        <v>1</v>
      </c>
      <c r="S12309">
        <v>1</v>
      </c>
    </row>
    <row r="12310" spans="1:19" x14ac:dyDescent="0.25">
      <c r="A12310" s="20" t="s">
        <v>25671</v>
      </c>
      <c r="B12310" t="s">
        <v>25491</v>
      </c>
      <c r="C12310" t="s">
        <v>2724</v>
      </c>
      <c r="D12310" s="20" t="s">
        <v>1002</v>
      </c>
      <c r="E12310" s="26">
        <v>43983</v>
      </c>
      <c r="F12310">
        <v>8</v>
      </c>
      <c r="G12310">
        <v>6.5</v>
      </c>
      <c r="I12310">
        <v>38</v>
      </c>
      <c r="J12310">
        <v>44</v>
      </c>
      <c r="L12310">
        <v>34</v>
      </c>
      <c r="N12310">
        <v>36</v>
      </c>
      <c r="P12310">
        <v>0</v>
      </c>
      <c r="Q12310">
        <v>1</v>
      </c>
      <c r="S12310">
        <v>2</v>
      </c>
    </row>
    <row r="12311" spans="1:19" x14ac:dyDescent="0.25">
      <c r="A12311" s="20" t="s">
        <v>25672</v>
      </c>
      <c r="B12311" t="s">
        <v>25492</v>
      </c>
      <c r="C12311" t="s">
        <v>237</v>
      </c>
      <c r="D12311" s="20" t="s">
        <v>1000</v>
      </c>
      <c r="E12311" s="26">
        <v>43983</v>
      </c>
      <c r="F12311">
        <v>5</v>
      </c>
      <c r="G12311">
        <v>6</v>
      </c>
      <c r="I12311">
        <v>26</v>
      </c>
      <c r="J12311">
        <v>30</v>
      </c>
      <c r="L12311">
        <v>36</v>
      </c>
      <c r="N12311">
        <v>20</v>
      </c>
      <c r="P12311">
        <v>6</v>
      </c>
      <c r="Q12311">
        <v>6</v>
      </c>
      <c r="S12311">
        <v>6</v>
      </c>
    </row>
    <row r="12312" spans="1:19" x14ac:dyDescent="0.25">
      <c r="A12312" s="20" t="s">
        <v>25673</v>
      </c>
      <c r="B12312" t="s">
        <v>25493</v>
      </c>
      <c r="C12312" t="s">
        <v>237</v>
      </c>
      <c r="D12312" s="20" t="s">
        <v>1002</v>
      </c>
      <c r="E12312" s="26">
        <v>43983</v>
      </c>
      <c r="F12312">
        <v>5</v>
      </c>
      <c r="G12312">
        <v>6</v>
      </c>
      <c r="I12312">
        <v>26</v>
      </c>
      <c r="J12312">
        <v>30</v>
      </c>
      <c r="L12312">
        <v>36</v>
      </c>
      <c r="N12312">
        <v>20</v>
      </c>
      <c r="P12312">
        <v>6</v>
      </c>
      <c r="Q12312">
        <v>6</v>
      </c>
      <c r="S12312">
        <v>6</v>
      </c>
    </row>
    <row r="12313" spans="1:19" x14ac:dyDescent="0.25">
      <c r="A12313" s="20" t="s">
        <v>25674</v>
      </c>
      <c r="B12313" t="s">
        <v>25494</v>
      </c>
      <c r="C12313" t="s">
        <v>238</v>
      </c>
      <c r="D12313" s="20" t="s">
        <v>1000</v>
      </c>
      <c r="E12313" s="26">
        <v>43983</v>
      </c>
      <c r="F12313">
        <v>3</v>
      </c>
      <c r="G12313">
        <v>3</v>
      </c>
      <c r="I12313">
        <v>12</v>
      </c>
      <c r="J12313">
        <v>15</v>
      </c>
      <c r="L12313">
        <v>15</v>
      </c>
      <c r="N12313">
        <v>9</v>
      </c>
      <c r="P12313">
        <v>0</v>
      </c>
      <c r="Q12313">
        <v>0</v>
      </c>
      <c r="S12313">
        <v>3</v>
      </c>
    </row>
    <row r="12314" spans="1:19" x14ac:dyDescent="0.25">
      <c r="A12314" s="20" t="s">
        <v>25675</v>
      </c>
      <c r="B12314" t="s">
        <v>25495</v>
      </c>
      <c r="C12314" t="s">
        <v>238</v>
      </c>
      <c r="D12314" s="20" t="s">
        <v>1002</v>
      </c>
      <c r="E12314" s="26">
        <v>43983</v>
      </c>
      <c r="F12314">
        <v>3</v>
      </c>
      <c r="G12314">
        <v>3</v>
      </c>
      <c r="I12314">
        <v>12</v>
      </c>
      <c r="J12314">
        <v>15</v>
      </c>
      <c r="L12314">
        <v>15</v>
      </c>
      <c r="N12314">
        <v>9</v>
      </c>
      <c r="P12314">
        <v>0</v>
      </c>
      <c r="Q12314">
        <v>0</v>
      </c>
      <c r="S12314">
        <v>3</v>
      </c>
    </row>
    <row r="12315" spans="1:19" x14ac:dyDescent="0.25">
      <c r="A12315" s="20" t="s">
        <v>25676</v>
      </c>
      <c r="B12315" t="s">
        <v>25496</v>
      </c>
      <c r="C12315" t="s">
        <v>239</v>
      </c>
      <c r="D12315" s="20" t="s">
        <v>1000</v>
      </c>
      <c r="E12315" s="26">
        <v>43983</v>
      </c>
      <c r="F12315">
        <v>0</v>
      </c>
      <c r="G12315">
        <v>0</v>
      </c>
      <c r="I12315">
        <v>0</v>
      </c>
      <c r="J12315">
        <v>0</v>
      </c>
      <c r="L12315">
        <v>0</v>
      </c>
      <c r="N12315">
        <v>0</v>
      </c>
      <c r="P12315">
        <v>0</v>
      </c>
      <c r="Q12315">
        <v>0</v>
      </c>
      <c r="S12315">
        <v>0</v>
      </c>
    </row>
    <row r="12316" spans="1:19" x14ac:dyDescent="0.25">
      <c r="A12316" s="20" t="s">
        <v>25677</v>
      </c>
      <c r="B12316" t="s">
        <v>25497</v>
      </c>
      <c r="C12316" t="s">
        <v>239</v>
      </c>
      <c r="D12316" s="20" t="s">
        <v>1002</v>
      </c>
      <c r="E12316" s="26">
        <v>43983</v>
      </c>
      <c r="F12316">
        <v>0</v>
      </c>
      <c r="G12316">
        <v>0</v>
      </c>
      <c r="I12316">
        <v>0</v>
      </c>
      <c r="J12316">
        <v>0</v>
      </c>
      <c r="L12316">
        <v>0</v>
      </c>
      <c r="N12316">
        <v>0</v>
      </c>
      <c r="P12316">
        <v>0</v>
      </c>
      <c r="Q12316">
        <v>0</v>
      </c>
      <c r="S12316">
        <v>0</v>
      </c>
    </row>
    <row r="12317" spans="1:19" x14ac:dyDescent="0.25">
      <c r="A12317" s="20" t="s">
        <v>25678</v>
      </c>
      <c r="B12317" t="s">
        <v>25498</v>
      </c>
      <c r="C12317" t="s">
        <v>1988</v>
      </c>
      <c r="D12317" s="20" t="s">
        <v>1000</v>
      </c>
      <c r="E12317" s="26">
        <v>43983</v>
      </c>
      <c r="F12317">
        <v>5</v>
      </c>
      <c r="G12317">
        <v>4.5</v>
      </c>
      <c r="I12317">
        <v>13</v>
      </c>
      <c r="J12317">
        <v>29</v>
      </c>
      <c r="L12317">
        <v>26</v>
      </c>
      <c r="N12317">
        <v>12</v>
      </c>
      <c r="P12317">
        <v>2</v>
      </c>
      <c r="Q12317">
        <v>6</v>
      </c>
      <c r="S12317">
        <v>1</v>
      </c>
    </row>
    <row r="12318" spans="1:19" x14ac:dyDescent="0.25">
      <c r="A12318" s="20" t="s">
        <v>25679</v>
      </c>
      <c r="B12318" t="s">
        <v>25499</v>
      </c>
      <c r="C12318" t="s">
        <v>1988</v>
      </c>
      <c r="D12318" s="20" t="s">
        <v>1001</v>
      </c>
      <c r="E12318" s="26">
        <v>43983</v>
      </c>
      <c r="F12318">
        <v>4.5</v>
      </c>
      <c r="G12318">
        <v>5</v>
      </c>
      <c r="I12318">
        <v>13</v>
      </c>
      <c r="J12318">
        <v>24</v>
      </c>
      <c r="L12318">
        <v>27</v>
      </c>
      <c r="N12318">
        <v>13</v>
      </c>
      <c r="P12318">
        <v>0</v>
      </c>
      <c r="Q12318">
        <v>1</v>
      </c>
      <c r="S12318">
        <v>0</v>
      </c>
    </row>
    <row r="12319" spans="1:19" x14ac:dyDescent="0.25">
      <c r="A12319" s="20" t="s">
        <v>25680</v>
      </c>
      <c r="B12319" t="s">
        <v>25500</v>
      </c>
      <c r="C12319" t="s">
        <v>1988</v>
      </c>
      <c r="D12319" s="20" t="s">
        <v>1002</v>
      </c>
      <c r="E12319" s="26">
        <v>43983</v>
      </c>
      <c r="F12319">
        <v>9.5</v>
      </c>
      <c r="G12319">
        <v>9.5</v>
      </c>
      <c r="I12319">
        <v>26</v>
      </c>
      <c r="J12319">
        <v>53</v>
      </c>
      <c r="L12319">
        <v>53</v>
      </c>
      <c r="N12319">
        <v>25</v>
      </c>
      <c r="P12319">
        <v>2</v>
      </c>
      <c r="Q12319">
        <v>7</v>
      </c>
      <c r="S12319">
        <v>1</v>
      </c>
    </row>
    <row r="12320" spans="1:19" x14ac:dyDescent="0.25">
      <c r="A12320" s="20" t="s">
        <v>25681</v>
      </c>
      <c r="B12320" t="s">
        <v>25501</v>
      </c>
      <c r="C12320" t="s">
        <v>966</v>
      </c>
      <c r="D12320" s="20" t="s">
        <v>1000</v>
      </c>
      <c r="E12320" s="26">
        <v>43983</v>
      </c>
      <c r="F12320">
        <v>0</v>
      </c>
      <c r="G12320">
        <v>0</v>
      </c>
      <c r="I12320">
        <v>0</v>
      </c>
      <c r="J12320">
        <v>0</v>
      </c>
      <c r="L12320">
        <v>0</v>
      </c>
      <c r="N12320">
        <v>0</v>
      </c>
      <c r="P12320">
        <v>0</v>
      </c>
      <c r="Q12320">
        <v>0</v>
      </c>
      <c r="S12320">
        <v>0</v>
      </c>
    </row>
    <row r="12321" spans="1:19" x14ac:dyDescent="0.25">
      <c r="A12321" s="20" t="s">
        <v>25682</v>
      </c>
      <c r="B12321" t="s">
        <v>25502</v>
      </c>
      <c r="C12321" t="s">
        <v>966</v>
      </c>
      <c r="D12321" s="20" t="s">
        <v>1002</v>
      </c>
      <c r="E12321" s="26">
        <v>43983</v>
      </c>
      <c r="F12321">
        <v>0</v>
      </c>
      <c r="G12321">
        <v>0</v>
      </c>
      <c r="I12321">
        <v>0</v>
      </c>
      <c r="J12321">
        <v>0</v>
      </c>
      <c r="L12321">
        <v>0</v>
      </c>
      <c r="N12321">
        <v>0</v>
      </c>
      <c r="P12321">
        <v>0</v>
      </c>
      <c r="Q12321">
        <v>0</v>
      </c>
      <c r="S12321">
        <v>0</v>
      </c>
    </row>
    <row r="12322" spans="1:19" x14ac:dyDescent="0.25">
      <c r="A12322" s="20" t="s">
        <v>25683</v>
      </c>
      <c r="B12322" t="s">
        <v>25503</v>
      </c>
      <c r="C12322" t="s">
        <v>240</v>
      </c>
      <c r="D12322" s="20" t="s">
        <v>1000</v>
      </c>
      <c r="E12322" s="26">
        <v>43983</v>
      </c>
      <c r="F12322">
        <v>15.5</v>
      </c>
      <c r="G12322">
        <v>17.5</v>
      </c>
      <c r="I12322">
        <v>30</v>
      </c>
      <c r="J12322">
        <v>86</v>
      </c>
      <c r="L12322">
        <v>100</v>
      </c>
      <c r="N12322">
        <v>28</v>
      </c>
      <c r="P12322">
        <v>3</v>
      </c>
      <c r="Q12322">
        <v>3</v>
      </c>
      <c r="S12322">
        <v>2</v>
      </c>
    </row>
    <row r="12323" spans="1:19" x14ac:dyDescent="0.25">
      <c r="A12323" s="20" t="s">
        <v>25684</v>
      </c>
      <c r="B12323" t="s">
        <v>25504</v>
      </c>
      <c r="C12323" t="s">
        <v>240</v>
      </c>
      <c r="D12323" s="20" t="s">
        <v>1002</v>
      </c>
      <c r="E12323" s="26">
        <v>43983</v>
      </c>
      <c r="F12323">
        <v>15.5</v>
      </c>
      <c r="G12323">
        <v>17.5</v>
      </c>
      <c r="I12323">
        <v>30</v>
      </c>
      <c r="J12323">
        <v>86</v>
      </c>
      <c r="L12323">
        <v>100</v>
      </c>
      <c r="N12323">
        <v>28</v>
      </c>
      <c r="P12323">
        <v>3</v>
      </c>
      <c r="Q12323">
        <v>3</v>
      </c>
      <c r="S12323">
        <v>2</v>
      </c>
    </row>
    <row r="12324" spans="1:19" x14ac:dyDescent="0.25">
      <c r="A12324" s="20" t="s">
        <v>25685</v>
      </c>
      <c r="B12324" t="s">
        <v>25505</v>
      </c>
      <c r="C12324" t="s">
        <v>241</v>
      </c>
      <c r="D12324" s="20" t="s">
        <v>1000</v>
      </c>
      <c r="E12324" s="26">
        <v>43983</v>
      </c>
      <c r="F12324">
        <v>35.5</v>
      </c>
      <c r="G12324">
        <v>43.5</v>
      </c>
      <c r="I12324">
        <v>321</v>
      </c>
      <c r="J12324">
        <v>386</v>
      </c>
      <c r="L12324">
        <v>475</v>
      </c>
      <c r="N12324">
        <v>320</v>
      </c>
      <c r="P12324">
        <v>22</v>
      </c>
      <c r="Q12324">
        <v>27</v>
      </c>
      <c r="S12324">
        <v>1</v>
      </c>
    </row>
    <row r="12325" spans="1:19" x14ac:dyDescent="0.25">
      <c r="A12325" s="20" t="s">
        <v>25686</v>
      </c>
      <c r="B12325" t="s">
        <v>25506</v>
      </c>
      <c r="C12325" t="s">
        <v>241</v>
      </c>
      <c r="D12325" s="20" t="s">
        <v>1002</v>
      </c>
      <c r="E12325" s="26">
        <v>43983</v>
      </c>
      <c r="F12325">
        <v>35.5</v>
      </c>
      <c r="G12325">
        <v>43.5</v>
      </c>
      <c r="I12325">
        <v>321</v>
      </c>
      <c r="J12325">
        <v>386</v>
      </c>
      <c r="L12325">
        <v>475</v>
      </c>
      <c r="N12325">
        <v>320</v>
      </c>
      <c r="P12325">
        <v>22</v>
      </c>
      <c r="Q12325">
        <v>27</v>
      </c>
      <c r="S12325">
        <v>1</v>
      </c>
    </row>
    <row r="12326" spans="1:19" x14ac:dyDescent="0.25">
      <c r="A12326" s="20" t="s">
        <v>25687</v>
      </c>
      <c r="B12326" t="s">
        <v>25507</v>
      </c>
      <c r="C12326" t="s">
        <v>318</v>
      </c>
      <c r="D12326" s="20" t="s">
        <v>1000</v>
      </c>
      <c r="E12326" s="26">
        <v>43983</v>
      </c>
      <c r="F12326">
        <v>4</v>
      </c>
      <c r="G12326">
        <v>2.5</v>
      </c>
      <c r="I12326">
        <v>17</v>
      </c>
      <c r="J12326">
        <v>24</v>
      </c>
      <c r="L12326">
        <v>15</v>
      </c>
      <c r="N12326">
        <v>12</v>
      </c>
      <c r="P12326">
        <v>0</v>
      </c>
      <c r="Q12326">
        <v>0</v>
      </c>
      <c r="S12326">
        <v>5</v>
      </c>
    </row>
    <row r="12327" spans="1:19" x14ac:dyDescent="0.25">
      <c r="A12327" s="20" t="s">
        <v>25688</v>
      </c>
      <c r="B12327" t="s">
        <v>25508</v>
      </c>
      <c r="C12327" t="s">
        <v>318</v>
      </c>
      <c r="D12327" s="20" t="s">
        <v>1002</v>
      </c>
      <c r="E12327" s="26">
        <v>43983</v>
      </c>
      <c r="F12327">
        <v>4</v>
      </c>
      <c r="G12327">
        <v>2.5</v>
      </c>
      <c r="I12327">
        <v>17</v>
      </c>
      <c r="J12327">
        <v>24</v>
      </c>
      <c r="L12327">
        <v>15</v>
      </c>
      <c r="N12327">
        <v>12</v>
      </c>
      <c r="P12327">
        <v>0</v>
      </c>
      <c r="Q12327">
        <v>0</v>
      </c>
      <c r="S12327">
        <v>5</v>
      </c>
    </row>
    <row r="12328" spans="1:19" x14ac:dyDescent="0.25">
      <c r="A12328" s="20" t="s">
        <v>25689</v>
      </c>
      <c r="B12328" t="s">
        <v>25509</v>
      </c>
      <c r="C12328" t="s">
        <v>896</v>
      </c>
      <c r="D12328" s="20" t="s">
        <v>1000</v>
      </c>
      <c r="E12328" s="26">
        <v>43983</v>
      </c>
      <c r="F12328">
        <v>70.5</v>
      </c>
      <c r="G12328">
        <v>78.5</v>
      </c>
      <c r="I12328">
        <v>435</v>
      </c>
      <c r="J12328">
        <v>584</v>
      </c>
      <c r="L12328">
        <v>675</v>
      </c>
      <c r="N12328">
        <v>416</v>
      </c>
      <c r="O12328" t="s">
        <v>904</v>
      </c>
      <c r="P12328">
        <v>33</v>
      </c>
      <c r="Q12328">
        <v>42</v>
      </c>
      <c r="S12328">
        <v>19</v>
      </c>
    </row>
    <row r="12329" spans="1:19" x14ac:dyDescent="0.25">
      <c r="A12329" s="20" t="s">
        <v>25690</v>
      </c>
      <c r="B12329" t="s">
        <v>25510</v>
      </c>
      <c r="C12329" t="s">
        <v>899</v>
      </c>
      <c r="D12329" s="20" t="s">
        <v>1001</v>
      </c>
      <c r="E12329" s="26">
        <v>43983</v>
      </c>
      <c r="F12329">
        <v>10</v>
      </c>
      <c r="G12329">
        <v>10</v>
      </c>
      <c r="I12329">
        <v>35</v>
      </c>
      <c r="J12329">
        <v>54</v>
      </c>
      <c r="L12329">
        <v>53</v>
      </c>
      <c r="N12329">
        <v>34</v>
      </c>
      <c r="O12329" t="s">
        <v>904</v>
      </c>
      <c r="P12329">
        <v>0</v>
      </c>
      <c r="Q12329">
        <v>2</v>
      </c>
      <c r="S12329">
        <v>1</v>
      </c>
    </row>
    <row r="12330" spans="1:19" x14ac:dyDescent="0.25">
      <c r="A12330" s="20" t="s">
        <v>25691</v>
      </c>
      <c r="B12330" t="s">
        <v>25511</v>
      </c>
      <c r="C12330" t="s">
        <v>1237</v>
      </c>
      <c r="D12330" s="20" t="s">
        <v>1000</v>
      </c>
      <c r="E12330" s="26">
        <v>43983</v>
      </c>
      <c r="F12330">
        <v>23</v>
      </c>
      <c r="G12330">
        <v>23.5</v>
      </c>
      <c r="I12330">
        <v>59</v>
      </c>
      <c r="J12330">
        <v>129</v>
      </c>
      <c r="L12330">
        <v>134</v>
      </c>
      <c r="N12330">
        <v>55</v>
      </c>
      <c r="P12330">
        <v>5</v>
      </c>
      <c r="Q12330">
        <v>9</v>
      </c>
      <c r="S12330">
        <v>4</v>
      </c>
    </row>
    <row r="12331" spans="1:19" x14ac:dyDescent="0.25">
      <c r="A12331" s="20" t="s">
        <v>25692</v>
      </c>
      <c r="B12331" t="s">
        <v>25512</v>
      </c>
      <c r="C12331" t="s">
        <v>1237</v>
      </c>
      <c r="D12331" s="20" t="s">
        <v>1001</v>
      </c>
      <c r="E12331" s="26">
        <v>43983</v>
      </c>
      <c r="F12331">
        <v>10</v>
      </c>
      <c r="G12331">
        <v>10</v>
      </c>
      <c r="I12331">
        <v>35</v>
      </c>
      <c r="J12331">
        <v>54</v>
      </c>
      <c r="L12331">
        <v>53</v>
      </c>
      <c r="N12331">
        <v>34</v>
      </c>
      <c r="P12331">
        <v>0</v>
      </c>
      <c r="Q12331">
        <v>2</v>
      </c>
      <c r="S12331">
        <v>1</v>
      </c>
    </row>
    <row r="12332" spans="1:19" x14ac:dyDescent="0.25">
      <c r="A12332" s="20" t="s">
        <v>25693</v>
      </c>
      <c r="B12332" t="s">
        <v>25513</v>
      </c>
      <c r="C12332" t="s">
        <v>1237</v>
      </c>
      <c r="D12332" s="20" t="s">
        <v>1002</v>
      </c>
      <c r="E12332" s="26">
        <v>43983</v>
      </c>
      <c r="F12332">
        <v>33</v>
      </c>
      <c r="G12332">
        <v>33.5</v>
      </c>
      <c r="I12332">
        <v>94</v>
      </c>
      <c r="J12332">
        <v>183</v>
      </c>
      <c r="L12332">
        <v>187</v>
      </c>
      <c r="N12332">
        <v>89</v>
      </c>
      <c r="P12332">
        <v>5</v>
      </c>
      <c r="Q12332">
        <v>11</v>
      </c>
      <c r="S12332">
        <v>5</v>
      </c>
    </row>
    <row r="12333" spans="1:19" x14ac:dyDescent="0.25">
      <c r="A12333" s="20" t="s">
        <v>25694</v>
      </c>
      <c r="B12333" t="s">
        <v>25514</v>
      </c>
      <c r="C12333" t="s">
        <v>235</v>
      </c>
      <c r="D12333" s="20" t="s">
        <v>1002</v>
      </c>
      <c r="E12333" s="26">
        <v>43983</v>
      </c>
      <c r="F12333">
        <v>80.5</v>
      </c>
      <c r="G12333">
        <v>88.5</v>
      </c>
      <c r="I12333">
        <v>470</v>
      </c>
      <c r="J12333">
        <v>638</v>
      </c>
      <c r="L12333">
        <v>728</v>
      </c>
      <c r="N12333">
        <v>450</v>
      </c>
      <c r="P12333">
        <v>33</v>
      </c>
      <c r="Q12333">
        <v>44</v>
      </c>
      <c r="S12333">
        <v>20</v>
      </c>
    </row>
    <row r="12334" spans="1:19" x14ac:dyDescent="0.25">
      <c r="A12334" s="20" t="s">
        <v>25910</v>
      </c>
      <c r="B12334" t="s">
        <v>25726</v>
      </c>
      <c r="C12334" t="s">
        <v>228</v>
      </c>
      <c r="D12334" s="20" t="s">
        <v>1000</v>
      </c>
      <c r="E12334" s="26">
        <v>44013</v>
      </c>
      <c r="F12334">
        <v>0</v>
      </c>
      <c r="G12334">
        <v>0</v>
      </c>
      <c r="I12334">
        <v>0</v>
      </c>
      <c r="J12334">
        <v>0</v>
      </c>
      <c r="L12334">
        <v>0</v>
      </c>
      <c r="N12334">
        <v>0</v>
      </c>
      <c r="P12334">
        <v>0</v>
      </c>
      <c r="Q12334">
        <v>0</v>
      </c>
      <c r="S12334">
        <v>0</v>
      </c>
    </row>
    <row r="12335" spans="1:19" x14ac:dyDescent="0.25">
      <c r="A12335" s="20" t="s">
        <v>25911</v>
      </c>
      <c r="B12335" t="s">
        <v>25727</v>
      </c>
      <c r="C12335" t="s">
        <v>211</v>
      </c>
      <c r="D12335" s="20" t="s">
        <v>1000</v>
      </c>
      <c r="E12335" s="26">
        <v>44013</v>
      </c>
      <c r="F12335">
        <v>0</v>
      </c>
      <c r="G12335">
        <v>0</v>
      </c>
      <c r="I12335">
        <v>0</v>
      </c>
      <c r="J12335">
        <v>0</v>
      </c>
      <c r="L12335">
        <v>0</v>
      </c>
      <c r="N12335">
        <v>0</v>
      </c>
      <c r="P12335">
        <v>0</v>
      </c>
      <c r="Q12335">
        <v>0</v>
      </c>
      <c r="S12335">
        <v>0</v>
      </c>
    </row>
    <row r="12336" spans="1:19" x14ac:dyDescent="0.25">
      <c r="A12336" s="20" t="s">
        <v>25912</v>
      </c>
      <c r="B12336" t="s">
        <v>25728</v>
      </c>
      <c r="C12336" t="s">
        <v>213</v>
      </c>
      <c r="D12336" s="20" t="s">
        <v>1000</v>
      </c>
      <c r="E12336" s="26">
        <v>44013</v>
      </c>
      <c r="F12336">
        <v>0</v>
      </c>
      <c r="G12336">
        <v>0</v>
      </c>
      <c r="I12336">
        <v>0</v>
      </c>
      <c r="J12336">
        <v>0</v>
      </c>
      <c r="L12336">
        <v>0</v>
      </c>
      <c r="N12336">
        <v>0</v>
      </c>
      <c r="P12336">
        <v>0</v>
      </c>
      <c r="Q12336">
        <v>0</v>
      </c>
      <c r="S12336">
        <v>0</v>
      </c>
    </row>
    <row r="12337" spans="1:19" x14ac:dyDescent="0.25">
      <c r="A12337" s="20" t="s">
        <v>25913</v>
      </c>
      <c r="B12337" t="s">
        <v>25729</v>
      </c>
      <c r="C12337" t="s">
        <v>229</v>
      </c>
      <c r="D12337" s="20" t="s">
        <v>1000</v>
      </c>
      <c r="E12337" s="26">
        <v>44013</v>
      </c>
      <c r="F12337">
        <v>0</v>
      </c>
      <c r="G12337">
        <v>0</v>
      </c>
      <c r="I12337">
        <v>0</v>
      </c>
      <c r="J12337">
        <v>0</v>
      </c>
      <c r="L12337">
        <v>0</v>
      </c>
      <c r="N12337">
        <v>0</v>
      </c>
      <c r="P12337">
        <v>0</v>
      </c>
      <c r="Q12337">
        <v>0</v>
      </c>
      <c r="S12337">
        <v>0</v>
      </c>
    </row>
    <row r="12338" spans="1:19" x14ac:dyDescent="0.25">
      <c r="A12338" s="20" t="s">
        <v>25914</v>
      </c>
      <c r="B12338" t="s">
        <v>25730</v>
      </c>
      <c r="C12338" t="s">
        <v>1051</v>
      </c>
      <c r="D12338" s="20" t="s">
        <v>1000</v>
      </c>
      <c r="E12338" s="26">
        <v>44013</v>
      </c>
      <c r="F12338">
        <v>0</v>
      </c>
      <c r="G12338">
        <v>0</v>
      </c>
      <c r="I12338">
        <v>0</v>
      </c>
      <c r="J12338">
        <v>0</v>
      </c>
      <c r="L12338">
        <v>0</v>
      </c>
      <c r="N12338">
        <v>0</v>
      </c>
      <c r="P12338">
        <v>0</v>
      </c>
      <c r="Q12338">
        <v>0</v>
      </c>
      <c r="S12338">
        <v>0</v>
      </c>
    </row>
    <row r="12339" spans="1:19" x14ac:dyDescent="0.25">
      <c r="A12339" s="20" t="s">
        <v>25915</v>
      </c>
      <c r="B12339" t="s">
        <v>25731</v>
      </c>
      <c r="C12339" t="s">
        <v>1048</v>
      </c>
      <c r="D12339" s="20" t="s">
        <v>1000</v>
      </c>
      <c r="E12339" s="26">
        <v>44013</v>
      </c>
      <c r="F12339">
        <v>0</v>
      </c>
      <c r="G12339">
        <v>0</v>
      </c>
      <c r="I12339">
        <v>0</v>
      </c>
      <c r="J12339">
        <v>0</v>
      </c>
      <c r="L12339">
        <v>0</v>
      </c>
      <c r="N12339">
        <v>0</v>
      </c>
      <c r="P12339">
        <v>0</v>
      </c>
      <c r="Q12339">
        <v>0</v>
      </c>
      <c r="S12339">
        <v>0</v>
      </c>
    </row>
    <row r="12340" spans="1:19" x14ac:dyDescent="0.25">
      <c r="A12340" s="20" t="s">
        <v>25916</v>
      </c>
      <c r="B12340" t="s">
        <v>25732</v>
      </c>
      <c r="C12340" t="s">
        <v>1047</v>
      </c>
      <c r="D12340" s="20" t="s">
        <v>1000</v>
      </c>
      <c r="E12340" s="26">
        <v>44013</v>
      </c>
      <c r="F12340">
        <v>2.5</v>
      </c>
      <c r="G12340">
        <v>1.5</v>
      </c>
      <c r="I12340">
        <v>16</v>
      </c>
      <c r="J12340">
        <v>14</v>
      </c>
      <c r="L12340">
        <v>8</v>
      </c>
      <c r="N12340">
        <v>14</v>
      </c>
      <c r="P12340">
        <v>2</v>
      </c>
      <c r="Q12340">
        <v>2</v>
      </c>
      <c r="S12340">
        <v>2</v>
      </c>
    </row>
    <row r="12341" spans="1:19" x14ac:dyDescent="0.25">
      <c r="A12341" s="20" t="s">
        <v>25917</v>
      </c>
      <c r="B12341" t="s">
        <v>25733</v>
      </c>
      <c r="C12341" t="s">
        <v>1050</v>
      </c>
      <c r="D12341" s="20" t="s">
        <v>1001</v>
      </c>
      <c r="E12341" s="26">
        <v>44013</v>
      </c>
      <c r="F12341">
        <v>1</v>
      </c>
      <c r="G12341">
        <v>1.5</v>
      </c>
      <c r="I12341">
        <v>4</v>
      </c>
      <c r="J12341">
        <v>5</v>
      </c>
      <c r="L12341">
        <v>8</v>
      </c>
      <c r="N12341">
        <v>4</v>
      </c>
      <c r="P12341">
        <v>0</v>
      </c>
      <c r="Q12341">
        <v>0</v>
      </c>
      <c r="S12341">
        <v>0</v>
      </c>
    </row>
    <row r="12342" spans="1:19" x14ac:dyDescent="0.25">
      <c r="A12342" s="20" t="s">
        <v>25918</v>
      </c>
      <c r="B12342" t="s">
        <v>25734</v>
      </c>
      <c r="C12342" t="s">
        <v>1049</v>
      </c>
      <c r="D12342" s="20" t="s">
        <v>1001</v>
      </c>
      <c r="E12342" s="26">
        <v>44013</v>
      </c>
      <c r="F12342">
        <v>0</v>
      </c>
      <c r="G12342">
        <v>0</v>
      </c>
      <c r="I12342">
        <v>0</v>
      </c>
      <c r="J12342">
        <v>0</v>
      </c>
      <c r="L12342">
        <v>0</v>
      </c>
      <c r="N12342">
        <v>0</v>
      </c>
      <c r="P12342">
        <v>0</v>
      </c>
      <c r="Q12342">
        <v>0</v>
      </c>
      <c r="S12342">
        <v>0</v>
      </c>
    </row>
    <row r="12343" spans="1:19" x14ac:dyDescent="0.25">
      <c r="A12343" s="20" t="s">
        <v>25919</v>
      </c>
      <c r="B12343" t="s">
        <v>25735</v>
      </c>
      <c r="C12343" t="s">
        <v>1048</v>
      </c>
      <c r="D12343" s="20" t="s">
        <v>1001</v>
      </c>
      <c r="E12343" s="26">
        <v>44013</v>
      </c>
      <c r="F12343">
        <v>3</v>
      </c>
      <c r="G12343">
        <v>2</v>
      </c>
      <c r="I12343">
        <v>12</v>
      </c>
      <c r="J12343">
        <v>17</v>
      </c>
      <c r="L12343">
        <v>10</v>
      </c>
      <c r="N12343">
        <v>10</v>
      </c>
      <c r="P12343">
        <v>0</v>
      </c>
      <c r="Q12343">
        <v>2</v>
      </c>
      <c r="S12343">
        <v>2</v>
      </c>
    </row>
    <row r="12344" spans="1:19" x14ac:dyDescent="0.25">
      <c r="A12344" s="20" t="s">
        <v>25920</v>
      </c>
      <c r="B12344" t="s">
        <v>25736</v>
      </c>
      <c r="C12344" t="s">
        <v>1047</v>
      </c>
      <c r="D12344" s="20" t="s">
        <v>1001</v>
      </c>
      <c r="E12344" s="26">
        <v>44013</v>
      </c>
      <c r="F12344">
        <v>0</v>
      </c>
      <c r="G12344">
        <v>0</v>
      </c>
      <c r="I12344">
        <v>0</v>
      </c>
      <c r="J12344">
        <v>0</v>
      </c>
      <c r="L12344">
        <v>0</v>
      </c>
      <c r="N12344">
        <v>0</v>
      </c>
      <c r="P12344">
        <v>0</v>
      </c>
      <c r="Q12344">
        <v>0</v>
      </c>
      <c r="S12344">
        <v>0</v>
      </c>
    </row>
    <row r="12345" spans="1:19" x14ac:dyDescent="0.25">
      <c r="A12345" s="20" t="s">
        <v>25921</v>
      </c>
      <c r="B12345" t="s">
        <v>25737</v>
      </c>
      <c r="C12345" t="s">
        <v>25345</v>
      </c>
      <c r="D12345" s="20" t="s">
        <v>1001</v>
      </c>
      <c r="E12345" s="26">
        <v>44013</v>
      </c>
      <c r="F12345">
        <v>1.5</v>
      </c>
      <c r="G12345">
        <v>1.5</v>
      </c>
      <c r="I12345">
        <v>6</v>
      </c>
      <c r="J12345">
        <v>8</v>
      </c>
      <c r="L12345">
        <v>8</v>
      </c>
      <c r="N12345">
        <v>6</v>
      </c>
      <c r="P12345">
        <v>0</v>
      </c>
      <c r="Q12345">
        <v>0</v>
      </c>
      <c r="S12345">
        <v>0</v>
      </c>
    </row>
    <row r="12346" spans="1:19" x14ac:dyDescent="0.25">
      <c r="A12346" s="20" t="s">
        <v>25922</v>
      </c>
      <c r="B12346" t="s">
        <v>25738</v>
      </c>
      <c r="C12346" t="s">
        <v>25700</v>
      </c>
      <c r="D12346" s="20" t="s">
        <v>1000</v>
      </c>
      <c r="E12346" s="26">
        <v>44013</v>
      </c>
      <c r="F12346">
        <v>5</v>
      </c>
      <c r="G12346">
        <v>5</v>
      </c>
      <c r="I12346">
        <v>3</v>
      </c>
      <c r="J12346">
        <v>30</v>
      </c>
      <c r="L12346">
        <v>30</v>
      </c>
      <c r="N12346">
        <v>0</v>
      </c>
      <c r="P12346">
        <v>0</v>
      </c>
      <c r="Q12346">
        <v>0</v>
      </c>
      <c r="S12346">
        <v>3</v>
      </c>
    </row>
    <row r="12347" spans="1:19" x14ac:dyDescent="0.25">
      <c r="A12347" s="20" t="s">
        <v>25923</v>
      </c>
      <c r="B12347" t="s">
        <v>25739</v>
      </c>
      <c r="C12347" t="s">
        <v>959</v>
      </c>
      <c r="D12347" s="20" t="s">
        <v>1000</v>
      </c>
      <c r="E12347" s="26">
        <v>44013</v>
      </c>
      <c r="F12347">
        <v>0</v>
      </c>
      <c r="G12347">
        <v>0</v>
      </c>
      <c r="I12347">
        <v>0</v>
      </c>
      <c r="J12347">
        <v>0</v>
      </c>
      <c r="L12347">
        <v>0</v>
      </c>
      <c r="N12347">
        <v>0</v>
      </c>
      <c r="P12347">
        <v>0</v>
      </c>
      <c r="Q12347">
        <v>0</v>
      </c>
      <c r="S12347">
        <v>0</v>
      </c>
    </row>
    <row r="12348" spans="1:19" x14ac:dyDescent="0.25">
      <c r="A12348" s="20" t="s">
        <v>25924</v>
      </c>
      <c r="B12348" t="s">
        <v>25740</v>
      </c>
      <c r="C12348" t="s">
        <v>205</v>
      </c>
      <c r="D12348" s="20" t="s">
        <v>1000</v>
      </c>
      <c r="E12348" s="26">
        <v>44013</v>
      </c>
      <c r="F12348">
        <v>0</v>
      </c>
      <c r="G12348">
        <v>0</v>
      </c>
      <c r="I12348">
        <v>0</v>
      </c>
      <c r="J12348">
        <v>0</v>
      </c>
      <c r="L12348">
        <v>0</v>
      </c>
      <c r="N12348">
        <v>0</v>
      </c>
      <c r="P12348">
        <v>0</v>
      </c>
      <c r="Q12348">
        <v>0</v>
      </c>
      <c r="S12348">
        <v>0</v>
      </c>
    </row>
    <row r="12349" spans="1:19" x14ac:dyDescent="0.25">
      <c r="A12349" s="20" t="s">
        <v>25925</v>
      </c>
      <c r="B12349" t="s">
        <v>25741</v>
      </c>
      <c r="C12349" t="s">
        <v>384</v>
      </c>
      <c r="D12349" s="20" t="s">
        <v>1000</v>
      </c>
      <c r="E12349" s="26">
        <v>44013</v>
      </c>
      <c r="F12349">
        <v>0</v>
      </c>
      <c r="G12349">
        <v>0</v>
      </c>
      <c r="I12349">
        <v>0</v>
      </c>
      <c r="J12349">
        <v>0</v>
      </c>
      <c r="L12349">
        <v>0</v>
      </c>
      <c r="N12349">
        <v>0</v>
      </c>
      <c r="P12349">
        <v>0</v>
      </c>
      <c r="Q12349">
        <v>0</v>
      </c>
      <c r="S12349">
        <v>0</v>
      </c>
    </row>
    <row r="12350" spans="1:19" x14ac:dyDescent="0.25">
      <c r="A12350" s="20" t="s">
        <v>25926</v>
      </c>
      <c r="B12350" t="s">
        <v>25742</v>
      </c>
      <c r="C12350" t="s">
        <v>210</v>
      </c>
      <c r="D12350" s="20" t="s">
        <v>1000</v>
      </c>
      <c r="E12350" s="26">
        <v>44013</v>
      </c>
      <c r="F12350">
        <v>0</v>
      </c>
      <c r="G12350">
        <v>0</v>
      </c>
      <c r="I12350">
        <v>0</v>
      </c>
      <c r="J12350">
        <v>0</v>
      </c>
      <c r="L12350">
        <v>0</v>
      </c>
      <c r="N12350">
        <v>0</v>
      </c>
      <c r="P12350">
        <v>0</v>
      </c>
      <c r="Q12350">
        <v>0</v>
      </c>
      <c r="S12350">
        <v>0</v>
      </c>
    </row>
    <row r="12351" spans="1:19" x14ac:dyDescent="0.25">
      <c r="A12351" s="20" t="s">
        <v>25927</v>
      </c>
      <c r="B12351" t="s">
        <v>25743</v>
      </c>
      <c r="C12351" t="s">
        <v>215</v>
      </c>
      <c r="D12351" s="20" t="s">
        <v>1000</v>
      </c>
      <c r="E12351" s="26">
        <v>44013</v>
      </c>
      <c r="F12351">
        <v>5</v>
      </c>
      <c r="G12351">
        <v>6</v>
      </c>
      <c r="I12351">
        <v>25</v>
      </c>
      <c r="J12351">
        <v>30</v>
      </c>
      <c r="K12351">
        <v>36</v>
      </c>
      <c r="L12351">
        <v>36</v>
      </c>
      <c r="N12351">
        <v>19</v>
      </c>
      <c r="O12351">
        <v>1.33</v>
      </c>
      <c r="P12351">
        <v>5</v>
      </c>
      <c r="Q12351">
        <v>6</v>
      </c>
      <c r="S12351">
        <v>6</v>
      </c>
    </row>
    <row r="12352" spans="1:19" x14ac:dyDescent="0.25">
      <c r="A12352" s="20" t="s">
        <v>25928</v>
      </c>
      <c r="B12352" t="s">
        <v>25744</v>
      </c>
      <c r="C12352" t="s">
        <v>960</v>
      </c>
      <c r="D12352" s="20" t="s">
        <v>1000</v>
      </c>
      <c r="E12352" s="26">
        <v>44013</v>
      </c>
      <c r="F12352">
        <v>0</v>
      </c>
      <c r="G12352">
        <v>0</v>
      </c>
      <c r="I12352">
        <v>0</v>
      </c>
      <c r="J12352">
        <v>0</v>
      </c>
      <c r="L12352">
        <v>0</v>
      </c>
      <c r="N12352">
        <v>0</v>
      </c>
      <c r="P12352">
        <v>0</v>
      </c>
      <c r="Q12352">
        <v>0</v>
      </c>
      <c r="S12352">
        <v>0</v>
      </c>
    </row>
    <row r="12353" spans="1:19" x14ac:dyDescent="0.25">
      <c r="A12353" s="20" t="s">
        <v>25929</v>
      </c>
      <c r="B12353" t="s">
        <v>25745</v>
      </c>
      <c r="C12353" t="s">
        <v>961</v>
      </c>
      <c r="D12353" s="20" t="s">
        <v>1000</v>
      </c>
      <c r="E12353" s="26">
        <v>44013</v>
      </c>
      <c r="F12353">
        <v>3</v>
      </c>
      <c r="G12353">
        <v>3</v>
      </c>
      <c r="I12353">
        <v>11</v>
      </c>
      <c r="J12353">
        <v>12</v>
      </c>
      <c r="L12353">
        <v>15</v>
      </c>
      <c r="N12353">
        <v>11</v>
      </c>
      <c r="P12353">
        <v>0</v>
      </c>
      <c r="Q12353">
        <v>0</v>
      </c>
      <c r="S12353">
        <v>0</v>
      </c>
    </row>
    <row r="12354" spans="1:19" x14ac:dyDescent="0.25">
      <c r="A12354" s="20" t="s">
        <v>25930</v>
      </c>
      <c r="B12354" t="s">
        <v>25746</v>
      </c>
      <c r="C12354" t="s">
        <v>221</v>
      </c>
      <c r="D12354" s="20" t="s">
        <v>1000</v>
      </c>
      <c r="E12354" s="26">
        <v>44013</v>
      </c>
      <c r="F12354">
        <v>0</v>
      </c>
      <c r="G12354">
        <v>0</v>
      </c>
      <c r="I12354">
        <v>0</v>
      </c>
      <c r="J12354">
        <v>0</v>
      </c>
      <c r="L12354">
        <v>0</v>
      </c>
      <c r="N12354">
        <v>0</v>
      </c>
      <c r="P12354">
        <v>0</v>
      </c>
      <c r="Q12354">
        <v>0</v>
      </c>
      <c r="S12354">
        <v>0</v>
      </c>
    </row>
    <row r="12355" spans="1:19" x14ac:dyDescent="0.25">
      <c r="A12355" s="20" t="s">
        <v>25931</v>
      </c>
      <c r="B12355" t="s">
        <v>25747</v>
      </c>
      <c r="C12355" t="s">
        <v>222</v>
      </c>
      <c r="D12355" s="20" t="s">
        <v>1000</v>
      </c>
      <c r="E12355" s="26">
        <v>44013</v>
      </c>
      <c r="F12355">
        <v>0</v>
      </c>
      <c r="G12355">
        <v>0</v>
      </c>
      <c r="I12355">
        <v>0</v>
      </c>
      <c r="J12355">
        <v>0</v>
      </c>
      <c r="L12355">
        <v>0</v>
      </c>
      <c r="N12355">
        <v>0</v>
      </c>
      <c r="P12355">
        <v>0</v>
      </c>
      <c r="Q12355">
        <v>0</v>
      </c>
      <c r="S12355">
        <v>0</v>
      </c>
    </row>
    <row r="12356" spans="1:19" x14ac:dyDescent="0.25">
      <c r="A12356" s="20" t="s">
        <v>25932</v>
      </c>
      <c r="B12356" t="s">
        <v>25748</v>
      </c>
      <c r="C12356" t="s">
        <v>1052</v>
      </c>
      <c r="D12356" s="20" t="s">
        <v>1000</v>
      </c>
      <c r="E12356" s="26">
        <v>44013</v>
      </c>
      <c r="F12356">
        <v>1</v>
      </c>
      <c r="G12356">
        <v>3</v>
      </c>
      <c r="I12356">
        <v>3</v>
      </c>
      <c r="J12356">
        <v>6</v>
      </c>
      <c r="L12356">
        <v>18</v>
      </c>
      <c r="N12356">
        <v>3</v>
      </c>
      <c r="P12356">
        <v>1</v>
      </c>
      <c r="Q12356">
        <v>1</v>
      </c>
      <c r="S12356">
        <v>0</v>
      </c>
    </row>
    <row r="12357" spans="1:19" x14ac:dyDescent="0.25">
      <c r="A12357" s="20" t="s">
        <v>25933</v>
      </c>
      <c r="B12357" t="s">
        <v>25749</v>
      </c>
      <c r="C12357" t="s">
        <v>1053</v>
      </c>
      <c r="D12357" s="20" t="s">
        <v>1000</v>
      </c>
      <c r="E12357" s="26">
        <v>44013</v>
      </c>
      <c r="F12357">
        <v>1.5</v>
      </c>
      <c r="G12357">
        <v>1.5</v>
      </c>
      <c r="I12357">
        <v>8</v>
      </c>
      <c r="J12357">
        <v>8</v>
      </c>
      <c r="L12357">
        <v>8</v>
      </c>
      <c r="N12357">
        <v>7</v>
      </c>
      <c r="P12357">
        <v>1</v>
      </c>
      <c r="Q12357">
        <v>2</v>
      </c>
      <c r="S12357">
        <v>1</v>
      </c>
    </row>
    <row r="12358" spans="1:19" x14ac:dyDescent="0.25">
      <c r="A12358" s="20" t="s">
        <v>25934</v>
      </c>
      <c r="B12358" t="s">
        <v>25750</v>
      </c>
      <c r="C12358" t="s">
        <v>1052</v>
      </c>
      <c r="D12358" s="20" t="s">
        <v>1001</v>
      </c>
      <c r="E12358" s="26">
        <v>44013</v>
      </c>
      <c r="F12358">
        <v>1.5</v>
      </c>
      <c r="G12358">
        <v>1.5</v>
      </c>
      <c r="I12358">
        <v>5</v>
      </c>
      <c r="J12358">
        <v>7</v>
      </c>
      <c r="L12358">
        <v>8</v>
      </c>
      <c r="N12358">
        <v>3</v>
      </c>
      <c r="P12358">
        <v>1</v>
      </c>
      <c r="Q12358">
        <v>1</v>
      </c>
      <c r="S12358">
        <v>2</v>
      </c>
    </row>
    <row r="12359" spans="1:19" x14ac:dyDescent="0.25">
      <c r="A12359" s="20" t="s">
        <v>25935</v>
      </c>
      <c r="B12359" t="s">
        <v>25751</v>
      </c>
      <c r="C12359" t="s">
        <v>1053</v>
      </c>
      <c r="D12359" s="20" t="s">
        <v>1001</v>
      </c>
      <c r="E12359" s="26">
        <v>44013</v>
      </c>
      <c r="F12359">
        <v>0</v>
      </c>
      <c r="G12359">
        <v>0</v>
      </c>
      <c r="I12359">
        <v>0</v>
      </c>
      <c r="J12359">
        <v>0</v>
      </c>
      <c r="L12359">
        <v>0</v>
      </c>
      <c r="N12359">
        <v>0</v>
      </c>
      <c r="P12359">
        <v>0</v>
      </c>
      <c r="Q12359">
        <v>0</v>
      </c>
      <c r="S12359">
        <v>0</v>
      </c>
    </row>
    <row r="12360" spans="1:19" x14ac:dyDescent="0.25">
      <c r="A12360" s="20" t="s">
        <v>25936</v>
      </c>
      <c r="B12360" t="s">
        <v>25752</v>
      </c>
      <c r="C12360" t="s">
        <v>1054</v>
      </c>
      <c r="D12360" s="20" t="s">
        <v>1001</v>
      </c>
      <c r="E12360" s="26">
        <v>44013</v>
      </c>
      <c r="F12360">
        <v>1.5</v>
      </c>
      <c r="G12360">
        <v>2</v>
      </c>
      <c r="I12360">
        <v>4</v>
      </c>
      <c r="J12360">
        <v>8</v>
      </c>
      <c r="L12360">
        <v>11</v>
      </c>
      <c r="N12360">
        <v>4</v>
      </c>
      <c r="P12360">
        <v>0</v>
      </c>
      <c r="Q12360">
        <v>0</v>
      </c>
      <c r="S12360">
        <v>0</v>
      </c>
    </row>
    <row r="12361" spans="1:19" x14ac:dyDescent="0.25">
      <c r="A12361" s="20" t="s">
        <v>25937</v>
      </c>
      <c r="B12361" t="s">
        <v>25753</v>
      </c>
      <c r="C12361" t="s">
        <v>25361</v>
      </c>
      <c r="D12361" s="20" t="s">
        <v>1001</v>
      </c>
      <c r="E12361" s="26">
        <v>44013</v>
      </c>
      <c r="F12361">
        <v>1.5</v>
      </c>
      <c r="G12361">
        <v>1.5</v>
      </c>
      <c r="I12361">
        <v>6</v>
      </c>
      <c r="J12361">
        <v>8</v>
      </c>
      <c r="L12361">
        <v>8</v>
      </c>
      <c r="N12361">
        <v>5</v>
      </c>
      <c r="P12361">
        <v>0</v>
      </c>
      <c r="Q12361">
        <v>0</v>
      </c>
      <c r="S12361">
        <v>1</v>
      </c>
    </row>
    <row r="12362" spans="1:19" x14ac:dyDescent="0.25">
      <c r="A12362" s="20" t="s">
        <v>25938</v>
      </c>
      <c r="B12362" t="s">
        <v>25754</v>
      </c>
      <c r="C12362" t="s">
        <v>200</v>
      </c>
      <c r="D12362" s="20" t="s">
        <v>1000</v>
      </c>
      <c r="E12362" s="26">
        <v>44013</v>
      </c>
      <c r="F12362">
        <v>1</v>
      </c>
      <c r="G12362">
        <v>3.5</v>
      </c>
      <c r="I12362">
        <v>2</v>
      </c>
      <c r="J12362">
        <v>5</v>
      </c>
      <c r="L12362">
        <v>20</v>
      </c>
      <c r="N12362">
        <v>2</v>
      </c>
      <c r="P12362">
        <v>0</v>
      </c>
      <c r="Q12362">
        <v>1</v>
      </c>
      <c r="S12362">
        <v>0</v>
      </c>
    </row>
    <row r="12363" spans="1:19" x14ac:dyDescent="0.25">
      <c r="A12363" s="20" t="s">
        <v>25939</v>
      </c>
      <c r="B12363" t="s">
        <v>25755</v>
      </c>
      <c r="C12363" t="s">
        <v>204</v>
      </c>
      <c r="D12363" s="20" t="s">
        <v>1000</v>
      </c>
      <c r="E12363" s="26">
        <v>44013</v>
      </c>
      <c r="F12363">
        <v>0</v>
      </c>
      <c r="G12363">
        <v>0</v>
      </c>
      <c r="I12363">
        <v>0</v>
      </c>
      <c r="J12363">
        <v>0</v>
      </c>
      <c r="L12363">
        <v>0</v>
      </c>
      <c r="N12363">
        <v>0</v>
      </c>
      <c r="P12363">
        <v>0</v>
      </c>
      <c r="Q12363">
        <v>0</v>
      </c>
      <c r="S12363">
        <v>0</v>
      </c>
    </row>
    <row r="12364" spans="1:19" x14ac:dyDescent="0.25">
      <c r="A12364" s="20" t="s">
        <v>25940</v>
      </c>
      <c r="B12364" t="s">
        <v>25756</v>
      </c>
      <c r="C12364" t="s">
        <v>385</v>
      </c>
      <c r="D12364" s="20" t="s">
        <v>1000</v>
      </c>
      <c r="E12364" s="26">
        <v>44013</v>
      </c>
      <c r="F12364">
        <v>0</v>
      </c>
      <c r="G12364">
        <v>0</v>
      </c>
      <c r="I12364">
        <v>0</v>
      </c>
      <c r="J12364">
        <v>0</v>
      </c>
      <c r="L12364">
        <v>0</v>
      </c>
      <c r="N12364">
        <v>0</v>
      </c>
      <c r="P12364">
        <v>0</v>
      </c>
      <c r="Q12364">
        <v>0</v>
      </c>
      <c r="S12364">
        <v>0</v>
      </c>
    </row>
    <row r="12365" spans="1:19" x14ac:dyDescent="0.25">
      <c r="A12365" s="20" t="s">
        <v>25941</v>
      </c>
      <c r="B12365" t="s">
        <v>25757</v>
      </c>
      <c r="C12365" t="s">
        <v>208</v>
      </c>
      <c r="D12365" s="20" t="s">
        <v>1000</v>
      </c>
      <c r="E12365" s="26">
        <v>44013</v>
      </c>
      <c r="F12365">
        <v>3</v>
      </c>
      <c r="G12365">
        <v>1.5</v>
      </c>
      <c r="I12365">
        <v>13</v>
      </c>
      <c r="J12365">
        <v>17</v>
      </c>
      <c r="L12365">
        <v>9</v>
      </c>
      <c r="N12365">
        <v>12</v>
      </c>
      <c r="P12365">
        <v>0</v>
      </c>
      <c r="Q12365">
        <v>0</v>
      </c>
      <c r="S12365">
        <v>1</v>
      </c>
    </row>
    <row r="12366" spans="1:19" x14ac:dyDescent="0.25">
      <c r="A12366" s="20" t="s">
        <v>25942</v>
      </c>
      <c r="B12366" t="s">
        <v>25758</v>
      </c>
      <c r="C12366" t="s">
        <v>900</v>
      </c>
      <c r="D12366" s="20" t="s">
        <v>1000</v>
      </c>
      <c r="E12366" s="26">
        <v>44013</v>
      </c>
      <c r="F12366">
        <v>3.5</v>
      </c>
      <c r="G12366">
        <v>4</v>
      </c>
      <c r="I12366">
        <v>9</v>
      </c>
      <c r="J12366">
        <v>20</v>
      </c>
      <c r="L12366">
        <v>23</v>
      </c>
      <c r="N12366">
        <v>8</v>
      </c>
      <c r="P12366">
        <v>0</v>
      </c>
      <c r="Q12366">
        <v>1</v>
      </c>
      <c r="S12366">
        <v>1</v>
      </c>
    </row>
    <row r="12367" spans="1:19" x14ac:dyDescent="0.25">
      <c r="A12367" s="20" t="s">
        <v>25943</v>
      </c>
      <c r="B12367" t="s">
        <v>25759</v>
      </c>
      <c r="C12367" t="s">
        <v>905</v>
      </c>
      <c r="D12367" s="20" t="s">
        <v>1000</v>
      </c>
      <c r="E12367" s="26">
        <v>44013</v>
      </c>
      <c r="F12367">
        <v>1.5</v>
      </c>
      <c r="G12367">
        <v>2</v>
      </c>
      <c r="I12367">
        <v>0</v>
      </c>
      <c r="J12367">
        <v>8</v>
      </c>
      <c r="L12367">
        <v>11</v>
      </c>
      <c r="N12367">
        <v>0</v>
      </c>
      <c r="P12367">
        <v>0</v>
      </c>
      <c r="Q12367">
        <v>0</v>
      </c>
      <c r="S12367">
        <v>0</v>
      </c>
    </row>
    <row r="12368" spans="1:19" x14ac:dyDescent="0.25">
      <c r="A12368" s="20" t="s">
        <v>25944</v>
      </c>
      <c r="B12368" t="s">
        <v>25760</v>
      </c>
      <c r="C12368" t="s">
        <v>316</v>
      </c>
      <c r="D12368" s="20" t="s">
        <v>1000</v>
      </c>
      <c r="E12368" s="26">
        <v>44013</v>
      </c>
      <c r="F12368">
        <v>5</v>
      </c>
      <c r="G12368">
        <v>6.5</v>
      </c>
      <c r="I12368">
        <v>5</v>
      </c>
      <c r="J12368">
        <v>25</v>
      </c>
      <c r="L12368">
        <v>37</v>
      </c>
      <c r="N12368">
        <v>4</v>
      </c>
      <c r="P12368">
        <v>2</v>
      </c>
      <c r="Q12368">
        <v>2</v>
      </c>
      <c r="S12368">
        <v>1</v>
      </c>
    </row>
    <row r="12369" spans="1:19" x14ac:dyDescent="0.25">
      <c r="A12369" s="20" t="s">
        <v>25945</v>
      </c>
      <c r="B12369" t="s">
        <v>25761</v>
      </c>
      <c r="C12369" t="s">
        <v>218</v>
      </c>
      <c r="D12369" s="20" t="s">
        <v>1000</v>
      </c>
      <c r="E12369" s="26">
        <v>44013</v>
      </c>
      <c r="F12369">
        <v>0</v>
      </c>
      <c r="G12369">
        <v>0</v>
      </c>
      <c r="I12369">
        <v>0</v>
      </c>
      <c r="J12369">
        <v>0</v>
      </c>
      <c r="L12369">
        <v>0</v>
      </c>
      <c r="N12369">
        <v>0</v>
      </c>
      <c r="P12369">
        <v>0</v>
      </c>
      <c r="Q12369">
        <v>0</v>
      </c>
      <c r="S12369">
        <v>0</v>
      </c>
    </row>
    <row r="12370" spans="1:19" x14ac:dyDescent="0.25">
      <c r="A12370" s="20" t="s">
        <v>25946</v>
      </c>
      <c r="B12370" t="s">
        <v>25762</v>
      </c>
      <c r="C12370" t="s">
        <v>202</v>
      </c>
      <c r="D12370" s="20" t="s">
        <v>1000</v>
      </c>
      <c r="E12370" s="26">
        <v>44013</v>
      </c>
      <c r="F12370">
        <v>11</v>
      </c>
      <c r="G12370">
        <v>15.5</v>
      </c>
      <c r="I12370">
        <v>78</v>
      </c>
      <c r="J12370">
        <v>117</v>
      </c>
      <c r="L12370">
        <v>172</v>
      </c>
      <c r="N12370">
        <v>73</v>
      </c>
      <c r="P12370">
        <v>1</v>
      </c>
      <c r="Q12370">
        <v>6</v>
      </c>
      <c r="S12370">
        <v>5</v>
      </c>
    </row>
    <row r="12371" spans="1:19" x14ac:dyDescent="0.25">
      <c r="A12371" s="20" t="s">
        <v>25947</v>
      </c>
      <c r="B12371" t="s">
        <v>25763</v>
      </c>
      <c r="C12371" t="s">
        <v>347</v>
      </c>
      <c r="D12371" s="20" t="s">
        <v>1000</v>
      </c>
      <c r="E12371" s="26">
        <v>44013</v>
      </c>
      <c r="F12371">
        <v>0</v>
      </c>
      <c r="G12371">
        <v>0</v>
      </c>
      <c r="I12371">
        <v>0</v>
      </c>
      <c r="J12371">
        <v>0</v>
      </c>
      <c r="L12371">
        <v>0</v>
      </c>
      <c r="N12371">
        <v>0</v>
      </c>
      <c r="P12371">
        <v>0</v>
      </c>
      <c r="Q12371">
        <v>0</v>
      </c>
      <c r="S12371">
        <v>0</v>
      </c>
    </row>
    <row r="12372" spans="1:19" x14ac:dyDescent="0.25">
      <c r="A12372" s="20" t="s">
        <v>25948</v>
      </c>
      <c r="B12372" t="s">
        <v>25764</v>
      </c>
      <c r="C12372" t="s">
        <v>224</v>
      </c>
      <c r="D12372" s="20" t="s">
        <v>1000</v>
      </c>
      <c r="E12372" s="26">
        <v>44013</v>
      </c>
      <c r="F12372">
        <v>0</v>
      </c>
      <c r="G12372">
        <v>0</v>
      </c>
      <c r="I12372">
        <v>0</v>
      </c>
      <c r="J12372">
        <v>0</v>
      </c>
      <c r="L12372">
        <v>0</v>
      </c>
      <c r="N12372">
        <v>0</v>
      </c>
      <c r="P12372">
        <v>0</v>
      </c>
      <c r="Q12372">
        <v>0</v>
      </c>
      <c r="S12372">
        <v>0</v>
      </c>
    </row>
    <row r="12373" spans="1:19" x14ac:dyDescent="0.25">
      <c r="A12373" s="20" t="s">
        <v>25949</v>
      </c>
      <c r="B12373" t="s">
        <v>25765</v>
      </c>
      <c r="C12373" t="s">
        <v>345</v>
      </c>
      <c r="D12373" s="20" t="s">
        <v>1000</v>
      </c>
      <c r="E12373" s="26">
        <v>44013</v>
      </c>
      <c r="F12373">
        <v>0</v>
      </c>
      <c r="G12373">
        <v>0</v>
      </c>
      <c r="I12373">
        <v>0</v>
      </c>
      <c r="J12373">
        <v>0</v>
      </c>
      <c r="L12373">
        <v>0</v>
      </c>
      <c r="N12373">
        <v>0</v>
      </c>
      <c r="P12373">
        <v>0</v>
      </c>
      <c r="Q12373">
        <v>0</v>
      </c>
      <c r="S12373">
        <v>0</v>
      </c>
    </row>
    <row r="12374" spans="1:19" x14ac:dyDescent="0.25">
      <c r="A12374" s="20" t="s">
        <v>25950</v>
      </c>
      <c r="B12374" t="s">
        <v>25766</v>
      </c>
      <c r="C12374" t="s">
        <v>226</v>
      </c>
      <c r="D12374" s="20" t="s">
        <v>1000</v>
      </c>
      <c r="E12374" s="26">
        <v>44013</v>
      </c>
      <c r="F12374">
        <v>2</v>
      </c>
      <c r="G12374">
        <v>4</v>
      </c>
      <c r="I12374">
        <v>11</v>
      </c>
      <c r="J12374">
        <v>22</v>
      </c>
      <c r="L12374">
        <v>44</v>
      </c>
      <c r="N12374">
        <v>11</v>
      </c>
      <c r="P12374">
        <v>0</v>
      </c>
      <c r="Q12374">
        <v>0</v>
      </c>
      <c r="S12374">
        <v>0</v>
      </c>
    </row>
    <row r="12375" spans="1:19" x14ac:dyDescent="0.25">
      <c r="A12375" s="20" t="s">
        <v>25951</v>
      </c>
      <c r="B12375" t="s">
        <v>25767</v>
      </c>
      <c r="C12375" t="s">
        <v>231</v>
      </c>
      <c r="D12375" s="20" t="s">
        <v>1000</v>
      </c>
      <c r="E12375" s="26">
        <v>44013</v>
      </c>
      <c r="F12375">
        <v>10.5</v>
      </c>
      <c r="G12375">
        <v>11.5</v>
      </c>
      <c r="I12375">
        <v>142</v>
      </c>
      <c r="J12375">
        <v>117</v>
      </c>
      <c r="L12375">
        <v>128</v>
      </c>
      <c r="N12375">
        <v>142</v>
      </c>
      <c r="P12375">
        <v>0</v>
      </c>
      <c r="Q12375">
        <v>11</v>
      </c>
      <c r="S12375">
        <v>0</v>
      </c>
    </row>
    <row r="12376" spans="1:19" x14ac:dyDescent="0.25">
      <c r="A12376" s="20" t="s">
        <v>25952</v>
      </c>
      <c r="B12376" t="s">
        <v>25768</v>
      </c>
      <c r="C12376" t="s">
        <v>216</v>
      </c>
      <c r="D12376" s="20" t="s">
        <v>1000</v>
      </c>
      <c r="E12376" s="26">
        <v>44013</v>
      </c>
      <c r="F12376">
        <v>9</v>
      </c>
      <c r="G12376">
        <v>9.5</v>
      </c>
      <c r="I12376">
        <v>46</v>
      </c>
      <c r="J12376">
        <v>90</v>
      </c>
      <c r="L12376">
        <v>95</v>
      </c>
      <c r="N12376">
        <v>41</v>
      </c>
      <c r="P12376">
        <v>8</v>
      </c>
      <c r="Q12376">
        <v>9</v>
      </c>
      <c r="S12376">
        <v>5</v>
      </c>
    </row>
    <row r="12377" spans="1:19" x14ac:dyDescent="0.25">
      <c r="A12377" s="20" t="s">
        <v>25953</v>
      </c>
      <c r="B12377" t="s">
        <v>25769</v>
      </c>
      <c r="C12377" t="s">
        <v>233</v>
      </c>
      <c r="D12377" s="20" t="s">
        <v>1000</v>
      </c>
      <c r="E12377" s="26">
        <v>44013</v>
      </c>
      <c r="F12377">
        <v>0</v>
      </c>
      <c r="G12377">
        <v>0</v>
      </c>
      <c r="I12377">
        <v>0</v>
      </c>
      <c r="J12377">
        <v>0</v>
      </c>
      <c r="L12377">
        <v>0</v>
      </c>
      <c r="N12377">
        <v>0</v>
      </c>
      <c r="P12377">
        <v>0</v>
      </c>
      <c r="Q12377">
        <v>0</v>
      </c>
      <c r="S12377">
        <v>0</v>
      </c>
    </row>
    <row r="12378" spans="1:19" x14ac:dyDescent="0.25">
      <c r="A12378" s="20" t="s">
        <v>25954</v>
      </c>
      <c r="B12378" t="s">
        <v>25770</v>
      </c>
      <c r="C12378" t="s">
        <v>219</v>
      </c>
      <c r="D12378" s="20" t="s">
        <v>1000</v>
      </c>
      <c r="E12378" s="26">
        <v>44013</v>
      </c>
      <c r="F12378">
        <v>0</v>
      </c>
      <c r="G12378">
        <v>0</v>
      </c>
      <c r="I12378">
        <v>0</v>
      </c>
      <c r="J12378">
        <v>0</v>
      </c>
      <c r="L12378">
        <v>0</v>
      </c>
      <c r="N12378">
        <v>0</v>
      </c>
      <c r="P12378">
        <v>0</v>
      </c>
      <c r="Q12378">
        <v>0</v>
      </c>
      <c r="S12378">
        <v>0</v>
      </c>
    </row>
    <row r="12379" spans="1:19" x14ac:dyDescent="0.25">
      <c r="A12379" s="20" t="s">
        <v>25955</v>
      </c>
      <c r="B12379" t="s">
        <v>25771</v>
      </c>
      <c r="C12379" t="s">
        <v>340</v>
      </c>
      <c r="D12379" s="20" t="s">
        <v>1000</v>
      </c>
      <c r="E12379" s="26">
        <v>44013</v>
      </c>
      <c r="F12379">
        <v>2</v>
      </c>
      <c r="G12379">
        <v>3</v>
      </c>
      <c r="I12379">
        <v>30</v>
      </c>
      <c r="J12379">
        <v>18</v>
      </c>
      <c r="L12379">
        <v>36</v>
      </c>
      <c r="N12379">
        <v>29</v>
      </c>
      <c r="P12379">
        <v>0</v>
      </c>
      <c r="Q12379">
        <v>0</v>
      </c>
      <c r="S12379">
        <v>0</v>
      </c>
    </row>
    <row r="12380" spans="1:19" x14ac:dyDescent="0.25">
      <c r="A12380" s="20" t="s">
        <v>25956</v>
      </c>
      <c r="B12380" t="s">
        <v>25772</v>
      </c>
      <c r="C12380" t="s">
        <v>350</v>
      </c>
      <c r="D12380" s="20" t="s">
        <v>1000</v>
      </c>
      <c r="E12380" s="26">
        <v>44013</v>
      </c>
      <c r="F12380">
        <v>0</v>
      </c>
      <c r="G12380">
        <v>0</v>
      </c>
      <c r="I12380">
        <v>0</v>
      </c>
      <c r="J12380">
        <v>0</v>
      </c>
      <c r="L12380">
        <v>0</v>
      </c>
      <c r="N12380">
        <v>0</v>
      </c>
      <c r="P12380">
        <v>0</v>
      </c>
      <c r="Q12380">
        <v>0</v>
      </c>
      <c r="S12380">
        <v>0</v>
      </c>
    </row>
    <row r="12381" spans="1:19" x14ac:dyDescent="0.25">
      <c r="A12381" s="20" t="s">
        <v>25957</v>
      </c>
      <c r="B12381" t="s">
        <v>25773</v>
      </c>
      <c r="C12381" t="s">
        <v>351</v>
      </c>
      <c r="D12381" s="20" t="s">
        <v>1000</v>
      </c>
      <c r="E12381" s="26">
        <v>44013</v>
      </c>
      <c r="F12381">
        <v>0</v>
      </c>
      <c r="G12381">
        <v>0</v>
      </c>
      <c r="I12381">
        <v>0</v>
      </c>
      <c r="J12381">
        <v>0</v>
      </c>
      <c r="L12381">
        <v>0</v>
      </c>
      <c r="N12381">
        <v>0</v>
      </c>
      <c r="P12381">
        <v>0</v>
      </c>
      <c r="Q12381">
        <v>0</v>
      </c>
      <c r="S12381">
        <v>0</v>
      </c>
    </row>
    <row r="12382" spans="1:19" x14ac:dyDescent="0.25">
      <c r="A12382" s="20" t="s">
        <v>25958</v>
      </c>
      <c r="B12382" t="s">
        <v>25774</v>
      </c>
      <c r="C12382" t="s">
        <v>352</v>
      </c>
      <c r="D12382" s="20" t="s">
        <v>1000</v>
      </c>
      <c r="E12382" s="26">
        <v>44013</v>
      </c>
      <c r="F12382">
        <v>0</v>
      </c>
      <c r="G12382">
        <v>0</v>
      </c>
      <c r="I12382">
        <v>0</v>
      </c>
      <c r="J12382">
        <v>0</v>
      </c>
      <c r="L12382">
        <v>0</v>
      </c>
      <c r="N12382">
        <v>0</v>
      </c>
      <c r="P12382">
        <v>0</v>
      </c>
      <c r="Q12382">
        <v>0</v>
      </c>
      <c r="S12382">
        <v>0</v>
      </c>
    </row>
    <row r="12383" spans="1:19" x14ac:dyDescent="0.25">
      <c r="A12383" s="20" t="s">
        <v>25959</v>
      </c>
      <c r="B12383" t="s">
        <v>25775</v>
      </c>
      <c r="C12383" t="s">
        <v>353</v>
      </c>
      <c r="D12383" s="20" t="s">
        <v>1000</v>
      </c>
      <c r="E12383" s="26">
        <v>44013</v>
      </c>
      <c r="F12383">
        <v>0</v>
      </c>
      <c r="G12383">
        <v>0</v>
      </c>
      <c r="I12383">
        <v>0</v>
      </c>
      <c r="J12383">
        <v>0</v>
      </c>
      <c r="L12383">
        <v>0</v>
      </c>
      <c r="N12383">
        <v>0</v>
      </c>
      <c r="P12383">
        <v>0</v>
      </c>
      <c r="Q12383">
        <v>0</v>
      </c>
      <c r="S12383">
        <v>0</v>
      </c>
    </row>
    <row r="12384" spans="1:19" x14ac:dyDescent="0.25">
      <c r="A12384" s="20" t="s">
        <v>25960</v>
      </c>
      <c r="B12384" t="s">
        <v>25776</v>
      </c>
      <c r="C12384" t="s">
        <v>386</v>
      </c>
      <c r="D12384" s="20" t="s">
        <v>1000</v>
      </c>
      <c r="E12384" s="26">
        <v>44013</v>
      </c>
      <c r="F12384">
        <v>0</v>
      </c>
      <c r="G12384">
        <v>0</v>
      </c>
      <c r="I12384">
        <v>0</v>
      </c>
      <c r="J12384">
        <v>0</v>
      </c>
      <c r="L12384">
        <v>0</v>
      </c>
      <c r="N12384">
        <v>0</v>
      </c>
      <c r="P12384">
        <v>0</v>
      </c>
      <c r="Q12384">
        <v>0</v>
      </c>
      <c r="S12384">
        <v>0</v>
      </c>
    </row>
    <row r="12385" spans="1:19" x14ac:dyDescent="0.25">
      <c r="A12385" s="20" t="s">
        <v>25961</v>
      </c>
      <c r="B12385" t="s">
        <v>25777</v>
      </c>
      <c r="C12385" t="s">
        <v>354</v>
      </c>
      <c r="D12385" s="20" t="s">
        <v>1000</v>
      </c>
      <c r="E12385" s="26">
        <v>44013</v>
      </c>
      <c r="F12385">
        <v>1.5</v>
      </c>
      <c r="G12385">
        <v>1.5</v>
      </c>
      <c r="I12385">
        <v>9</v>
      </c>
      <c r="J12385">
        <v>9</v>
      </c>
      <c r="L12385">
        <v>9</v>
      </c>
      <c r="N12385">
        <v>9</v>
      </c>
      <c r="P12385">
        <v>1</v>
      </c>
      <c r="Q12385">
        <v>1</v>
      </c>
      <c r="S12385">
        <v>0</v>
      </c>
    </row>
    <row r="12386" spans="1:19" x14ac:dyDescent="0.25">
      <c r="A12386" s="20" t="s">
        <v>25962</v>
      </c>
      <c r="B12386" t="s">
        <v>25778</v>
      </c>
      <c r="C12386" t="s">
        <v>355</v>
      </c>
      <c r="D12386" s="20" t="s">
        <v>1000</v>
      </c>
      <c r="E12386" s="26">
        <v>44013</v>
      </c>
      <c r="F12386">
        <v>2.5</v>
      </c>
      <c r="G12386">
        <v>1</v>
      </c>
      <c r="I12386">
        <v>8</v>
      </c>
      <c r="J12386">
        <v>14</v>
      </c>
      <c r="L12386">
        <v>6</v>
      </c>
      <c r="N12386">
        <v>8</v>
      </c>
      <c r="P12386">
        <v>0</v>
      </c>
      <c r="Q12386">
        <v>0</v>
      </c>
      <c r="S12386">
        <v>0</v>
      </c>
    </row>
    <row r="12387" spans="1:19" x14ac:dyDescent="0.25">
      <c r="A12387" s="20" t="s">
        <v>25963</v>
      </c>
      <c r="B12387" t="s">
        <v>25779</v>
      </c>
      <c r="C12387" t="s">
        <v>228</v>
      </c>
      <c r="D12387" s="20" t="s">
        <v>1002</v>
      </c>
      <c r="E12387" s="26">
        <v>44013</v>
      </c>
      <c r="F12387">
        <v>0</v>
      </c>
      <c r="G12387">
        <v>0</v>
      </c>
      <c r="I12387">
        <v>0</v>
      </c>
      <c r="J12387">
        <v>0</v>
      </c>
      <c r="L12387">
        <v>0</v>
      </c>
      <c r="N12387">
        <v>0</v>
      </c>
      <c r="P12387">
        <v>0</v>
      </c>
      <c r="Q12387">
        <v>0</v>
      </c>
      <c r="S12387">
        <v>0</v>
      </c>
    </row>
    <row r="12388" spans="1:19" x14ac:dyDescent="0.25">
      <c r="A12388" s="20" t="s">
        <v>25964</v>
      </c>
      <c r="B12388" t="s">
        <v>25780</v>
      </c>
      <c r="C12388" t="s">
        <v>211</v>
      </c>
      <c r="D12388" s="20" t="s">
        <v>1002</v>
      </c>
      <c r="E12388" s="26">
        <v>44013</v>
      </c>
      <c r="F12388">
        <v>0</v>
      </c>
      <c r="G12388">
        <v>0</v>
      </c>
      <c r="I12388">
        <v>0</v>
      </c>
      <c r="J12388">
        <v>0</v>
      </c>
      <c r="L12388">
        <v>0</v>
      </c>
      <c r="N12388">
        <v>0</v>
      </c>
      <c r="P12388">
        <v>0</v>
      </c>
      <c r="Q12388">
        <v>0</v>
      </c>
      <c r="S12388">
        <v>0</v>
      </c>
    </row>
    <row r="12389" spans="1:19" x14ac:dyDescent="0.25">
      <c r="A12389" s="20" t="s">
        <v>25965</v>
      </c>
      <c r="B12389" t="s">
        <v>25781</v>
      </c>
      <c r="C12389" t="s">
        <v>213</v>
      </c>
      <c r="D12389" s="20" t="s">
        <v>1002</v>
      </c>
      <c r="E12389" s="26">
        <v>44013</v>
      </c>
      <c r="F12389">
        <v>0</v>
      </c>
      <c r="G12389">
        <v>0</v>
      </c>
      <c r="I12389">
        <v>0</v>
      </c>
      <c r="J12389">
        <v>0</v>
      </c>
      <c r="L12389">
        <v>0</v>
      </c>
      <c r="N12389">
        <v>0</v>
      </c>
      <c r="P12389">
        <v>0</v>
      </c>
      <c r="Q12389">
        <v>0</v>
      </c>
      <c r="S12389">
        <v>0</v>
      </c>
    </row>
    <row r="12390" spans="1:19" x14ac:dyDescent="0.25">
      <c r="A12390" s="20" t="s">
        <v>25966</v>
      </c>
      <c r="B12390" t="s">
        <v>25782</v>
      </c>
      <c r="C12390" t="s">
        <v>229</v>
      </c>
      <c r="D12390" s="20" t="s">
        <v>1002</v>
      </c>
      <c r="E12390" s="26">
        <v>44013</v>
      </c>
      <c r="F12390">
        <v>0</v>
      </c>
      <c r="G12390">
        <v>0</v>
      </c>
      <c r="I12390">
        <v>0</v>
      </c>
      <c r="J12390">
        <v>0</v>
      </c>
      <c r="L12390">
        <v>0</v>
      </c>
      <c r="N12390">
        <v>0</v>
      </c>
      <c r="P12390">
        <v>0</v>
      </c>
      <c r="Q12390">
        <v>0</v>
      </c>
      <c r="S12390">
        <v>0</v>
      </c>
    </row>
    <row r="12391" spans="1:19" x14ac:dyDescent="0.25">
      <c r="A12391" s="20" t="s">
        <v>25967</v>
      </c>
      <c r="B12391" t="s">
        <v>25783</v>
      </c>
      <c r="C12391" t="s">
        <v>1051</v>
      </c>
      <c r="D12391" s="20" t="s">
        <v>1002</v>
      </c>
      <c r="E12391" s="26">
        <v>44013</v>
      </c>
      <c r="F12391">
        <v>0</v>
      </c>
      <c r="G12391">
        <v>0</v>
      </c>
      <c r="I12391">
        <v>0</v>
      </c>
      <c r="J12391">
        <v>0</v>
      </c>
      <c r="L12391">
        <v>0</v>
      </c>
      <c r="N12391">
        <v>0</v>
      </c>
      <c r="P12391">
        <v>0</v>
      </c>
      <c r="Q12391">
        <v>0</v>
      </c>
      <c r="S12391">
        <v>0</v>
      </c>
    </row>
    <row r="12392" spans="1:19" x14ac:dyDescent="0.25">
      <c r="A12392" s="20" t="s">
        <v>25968</v>
      </c>
      <c r="B12392" t="s">
        <v>25784</v>
      </c>
      <c r="C12392" t="s">
        <v>1049</v>
      </c>
      <c r="D12392" s="20" t="s">
        <v>1002</v>
      </c>
      <c r="E12392" s="26">
        <v>44013</v>
      </c>
      <c r="F12392">
        <v>0</v>
      </c>
      <c r="G12392">
        <v>0</v>
      </c>
      <c r="I12392">
        <v>0</v>
      </c>
      <c r="J12392">
        <v>0</v>
      </c>
      <c r="L12392">
        <v>0</v>
      </c>
      <c r="N12392">
        <v>0</v>
      </c>
      <c r="P12392">
        <v>0</v>
      </c>
      <c r="Q12392">
        <v>0</v>
      </c>
      <c r="S12392">
        <v>0</v>
      </c>
    </row>
    <row r="12393" spans="1:19" x14ac:dyDescent="0.25">
      <c r="A12393" s="20" t="s">
        <v>25969</v>
      </c>
      <c r="B12393" t="s">
        <v>25785</v>
      </c>
      <c r="C12393" t="s">
        <v>25345</v>
      </c>
      <c r="D12393" s="20" t="s">
        <v>1002</v>
      </c>
      <c r="E12393" s="26">
        <v>44013</v>
      </c>
      <c r="F12393">
        <v>1.5</v>
      </c>
      <c r="G12393">
        <v>1.5</v>
      </c>
      <c r="I12393">
        <v>6</v>
      </c>
      <c r="J12393">
        <v>8</v>
      </c>
      <c r="L12393">
        <v>8</v>
      </c>
      <c r="N12393">
        <v>6</v>
      </c>
      <c r="P12393">
        <v>0</v>
      </c>
      <c r="Q12393">
        <v>0</v>
      </c>
      <c r="S12393">
        <v>0</v>
      </c>
    </row>
    <row r="12394" spans="1:19" x14ac:dyDescent="0.25">
      <c r="A12394" s="20" t="s">
        <v>25970</v>
      </c>
      <c r="B12394" t="s">
        <v>25786</v>
      </c>
      <c r="C12394" t="s">
        <v>25700</v>
      </c>
      <c r="D12394" s="20" t="s">
        <v>1002</v>
      </c>
      <c r="E12394" s="26">
        <v>44013</v>
      </c>
      <c r="F12394">
        <v>5</v>
      </c>
      <c r="G12394">
        <v>5</v>
      </c>
      <c r="I12394">
        <v>3</v>
      </c>
      <c r="J12394">
        <v>30</v>
      </c>
      <c r="L12394">
        <v>30</v>
      </c>
      <c r="N12394">
        <v>0</v>
      </c>
      <c r="P12394">
        <v>0</v>
      </c>
      <c r="Q12394">
        <v>0</v>
      </c>
      <c r="S12394">
        <v>3</v>
      </c>
    </row>
    <row r="12395" spans="1:19" x14ac:dyDescent="0.25">
      <c r="A12395" s="20" t="s">
        <v>25971</v>
      </c>
      <c r="B12395" t="s">
        <v>25787</v>
      </c>
      <c r="C12395" t="s">
        <v>959</v>
      </c>
      <c r="D12395" s="20" t="s">
        <v>1002</v>
      </c>
      <c r="E12395" s="26">
        <v>44013</v>
      </c>
      <c r="F12395">
        <v>0</v>
      </c>
      <c r="G12395">
        <v>0</v>
      </c>
      <c r="I12395">
        <v>0</v>
      </c>
      <c r="J12395">
        <v>0</v>
      </c>
      <c r="L12395">
        <v>0</v>
      </c>
      <c r="N12395">
        <v>0</v>
      </c>
      <c r="P12395">
        <v>0</v>
      </c>
      <c r="Q12395">
        <v>0</v>
      </c>
      <c r="S12395">
        <v>0</v>
      </c>
    </row>
    <row r="12396" spans="1:19" x14ac:dyDescent="0.25">
      <c r="A12396" s="20" t="s">
        <v>25972</v>
      </c>
      <c r="B12396" t="s">
        <v>25788</v>
      </c>
      <c r="C12396" t="s">
        <v>205</v>
      </c>
      <c r="D12396" s="20" t="s">
        <v>1002</v>
      </c>
      <c r="E12396" s="26">
        <v>44013</v>
      </c>
      <c r="F12396">
        <v>0</v>
      </c>
      <c r="G12396">
        <v>0</v>
      </c>
      <c r="I12396">
        <v>0</v>
      </c>
      <c r="J12396">
        <v>0</v>
      </c>
      <c r="L12396">
        <v>0</v>
      </c>
      <c r="N12396">
        <v>0</v>
      </c>
      <c r="P12396">
        <v>0</v>
      </c>
      <c r="Q12396">
        <v>0</v>
      </c>
      <c r="S12396">
        <v>0</v>
      </c>
    </row>
    <row r="12397" spans="1:19" x14ac:dyDescent="0.25">
      <c r="A12397" s="20" t="s">
        <v>25973</v>
      </c>
      <c r="B12397" t="s">
        <v>25789</v>
      </c>
      <c r="C12397" t="s">
        <v>384</v>
      </c>
      <c r="D12397" s="20" t="s">
        <v>1002</v>
      </c>
      <c r="E12397" s="26">
        <v>44013</v>
      </c>
      <c r="F12397">
        <v>0</v>
      </c>
      <c r="G12397">
        <v>0</v>
      </c>
      <c r="I12397">
        <v>0</v>
      </c>
      <c r="J12397">
        <v>0</v>
      </c>
      <c r="L12397">
        <v>0</v>
      </c>
      <c r="N12397">
        <v>0</v>
      </c>
      <c r="P12397">
        <v>0</v>
      </c>
      <c r="Q12397">
        <v>0</v>
      </c>
      <c r="S12397">
        <v>0</v>
      </c>
    </row>
    <row r="12398" spans="1:19" x14ac:dyDescent="0.25">
      <c r="A12398" s="20" t="s">
        <v>25974</v>
      </c>
      <c r="B12398" t="s">
        <v>25790</v>
      </c>
      <c r="C12398" t="s">
        <v>210</v>
      </c>
      <c r="D12398" s="20" t="s">
        <v>1002</v>
      </c>
      <c r="E12398" s="26">
        <v>44013</v>
      </c>
      <c r="F12398">
        <v>0</v>
      </c>
      <c r="G12398">
        <v>0</v>
      </c>
      <c r="I12398">
        <v>0</v>
      </c>
      <c r="J12398">
        <v>0</v>
      </c>
      <c r="L12398">
        <v>0</v>
      </c>
      <c r="N12398">
        <v>0</v>
      </c>
      <c r="P12398">
        <v>0</v>
      </c>
      <c r="Q12398">
        <v>0</v>
      </c>
      <c r="S12398">
        <v>0</v>
      </c>
    </row>
    <row r="12399" spans="1:19" x14ac:dyDescent="0.25">
      <c r="A12399" s="20" t="s">
        <v>25975</v>
      </c>
      <c r="B12399" t="s">
        <v>25791</v>
      </c>
      <c r="C12399" t="s">
        <v>215</v>
      </c>
      <c r="D12399" s="20" t="s">
        <v>1002</v>
      </c>
      <c r="E12399" s="26">
        <v>44013</v>
      </c>
      <c r="F12399">
        <v>5</v>
      </c>
      <c r="G12399">
        <v>6</v>
      </c>
      <c r="I12399">
        <v>25</v>
      </c>
      <c r="J12399">
        <v>30</v>
      </c>
      <c r="L12399">
        <v>36</v>
      </c>
      <c r="N12399">
        <v>19</v>
      </c>
      <c r="P12399">
        <v>5</v>
      </c>
      <c r="Q12399">
        <v>6</v>
      </c>
      <c r="S12399">
        <v>6</v>
      </c>
    </row>
    <row r="12400" spans="1:19" x14ac:dyDescent="0.25">
      <c r="A12400" s="20" t="s">
        <v>25976</v>
      </c>
      <c r="B12400" t="s">
        <v>25792</v>
      </c>
      <c r="C12400" t="s">
        <v>960</v>
      </c>
      <c r="D12400" s="20" t="s">
        <v>1002</v>
      </c>
      <c r="E12400" s="26">
        <v>44013</v>
      </c>
      <c r="F12400">
        <v>0</v>
      </c>
      <c r="G12400">
        <v>0</v>
      </c>
      <c r="I12400">
        <v>0</v>
      </c>
      <c r="J12400">
        <v>0</v>
      </c>
      <c r="L12400">
        <v>0</v>
      </c>
      <c r="N12400">
        <v>0</v>
      </c>
      <c r="P12400">
        <v>0</v>
      </c>
      <c r="Q12400">
        <v>0</v>
      </c>
      <c r="S12400">
        <v>0</v>
      </c>
    </row>
    <row r="12401" spans="1:19" x14ac:dyDescent="0.25">
      <c r="A12401" s="20" t="s">
        <v>25977</v>
      </c>
      <c r="B12401" t="s">
        <v>25793</v>
      </c>
      <c r="C12401" t="s">
        <v>961</v>
      </c>
      <c r="D12401" s="20" t="s">
        <v>1002</v>
      </c>
      <c r="E12401" s="26">
        <v>44013</v>
      </c>
      <c r="F12401">
        <v>3</v>
      </c>
      <c r="G12401">
        <v>3</v>
      </c>
      <c r="I12401">
        <v>11</v>
      </c>
      <c r="J12401">
        <v>12</v>
      </c>
      <c r="L12401">
        <v>15</v>
      </c>
      <c r="N12401">
        <v>11</v>
      </c>
      <c r="P12401">
        <v>0</v>
      </c>
      <c r="Q12401">
        <v>0</v>
      </c>
      <c r="S12401">
        <v>0</v>
      </c>
    </row>
    <row r="12402" spans="1:19" x14ac:dyDescent="0.25">
      <c r="A12402" s="20" t="s">
        <v>25978</v>
      </c>
      <c r="B12402" t="s">
        <v>25794</v>
      </c>
      <c r="C12402" t="s">
        <v>221</v>
      </c>
      <c r="D12402" s="20" t="s">
        <v>1002</v>
      </c>
      <c r="E12402" s="26">
        <v>44013</v>
      </c>
      <c r="F12402">
        <v>0</v>
      </c>
      <c r="G12402">
        <v>0</v>
      </c>
      <c r="I12402">
        <v>0</v>
      </c>
      <c r="J12402">
        <v>0</v>
      </c>
      <c r="L12402">
        <v>0</v>
      </c>
      <c r="N12402">
        <v>0</v>
      </c>
      <c r="P12402">
        <v>0</v>
      </c>
      <c r="Q12402">
        <v>0</v>
      </c>
      <c r="S12402">
        <v>0</v>
      </c>
    </row>
    <row r="12403" spans="1:19" x14ac:dyDescent="0.25">
      <c r="A12403" s="20" t="s">
        <v>25979</v>
      </c>
      <c r="B12403" t="s">
        <v>25795</v>
      </c>
      <c r="C12403" t="s">
        <v>222</v>
      </c>
      <c r="D12403" s="20" t="s">
        <v>1002</v>
      </c>
      <c r="E12403" s="26">
        <v>44013</v>
      </c>
      <c r="F12403">
        <v>0</v>
      </c>
      <c r="G12403">
        <v>0</v>
      </c>
      <c r="I12403">
        <v>0</v>
      </c>
      <c r="J12403">
        <v>0</v>
      </c>
      <c r="L12403">
        <v>0</v>
      </c>
      <c r="N12403">
        <v>0</v>
      </c>
      <c r="P12403">
        <v>0</v>
      </c>
      <c r="Q12403">
        <v>0</v>
      </c>
      <c r="S12403">
        <v>0</v>
      </c>
    </row>
    <row r="12404" spans="1:19" x14ac:dyDescent="0.25">
      <c r="A12404" s="20" t="s">
        <v>25980</v>
      </c>
      <c r="B12404" t="s">
        <v>25796</v>
      </c>
      <c r="C12404" t="s">
        <v>25361</v>
      </c>
      <c r="D12404" s="20" t="s">
        <v>1002</v>
      </c>
      <c r="E12404" s="26">
        <v>44013</v>
      </c>
      <c r="F12404">
        <v>1.5</v>
      </c>
      <c r="G12404">
        <v>1.5</v>
      </c>
      <c r="I12404">
        <v>6</v>
      </c>
      <c r="J12404">
        <v>8</v>
      </c>
      <c r="L12404">
        <v>8</v>
      </c>
      <c r="N12404">
        <v>5</v>
      </c>
      <c r="P12404">
        <v>0</v>
      </c>
      <c r="Q12404">
        <v>0</v>
      </c>
      <c r="S12404">
        <v>1</v>
      </c>
    </row>
    <row r="12405" spans="1:19" x14ac:dyDescent="0.25">
      <c r="A12405" s="20" t="s">
        <v>25981</v>
      </c>
      <c r="B12405" t="s">
        <v>25797</v>
      </c>
      <c r="C12405" t="s">
        <v>200</v>
      </c>
      <c r="D12405" s="20" t="s">
        <v>1002</v>
      </c>
      <c r="E12405" s="26">
        <v>44013</v>
      </c>
      <c r="F12405">
        <v>1</v>
      </c>
      <c r="G12405">
        <v>3.5</v>
      </c>
      <c r="I12405">
        <v>2</v>
      </c>
      <c r="J12405">
        <v>5</v>
      </c>
      <c r="L12405">
        <v>20</v>
      </c>
      <c r="N12405">
        <v>2</v>
      </c>
      <c r="P12405">
        <v>0</v>
      </c>
      <c r="Q12405">
        <v>1</v>
      </c>
      <c r="S12405">
        <v>0</v>
      </c>
    </row>
    <row r="12406" spans="1:19" x14ac:dyDescent="0.25">
      <c r="A12406" s="20" t="s">
        <v>25982</v>
      </c>
      <c r="B12406" t="s">
        <v>25798</v>
      </c>
      <c r="C12406" t="s">
        <v>204</v>
      </c>
      <c r="D12406" s="20" t="s">
        <v>1002</v>
      </c>
      <c r="E12406" s="26">
        <v>44013</v>
      </c>
      <c r="F12406">
        <v>0</v>
      </c>
      <c r="G12406">
        <v>0</v>
      </c>
      <c r="I12406">
        <v>0</v>
      </c>
      <c r="J12406">
        <v>0</v>
      </c>
      <c r="L12406">
        <v>0</v>
      </c>
      <c r="N12406">
        <v>0</v>
      </c>
      <c r="P12406">
        <v>0</v>
      </c>
      <c r="Q12406">
        <v>0</v>
      </c>
      <c r="S12406">
        <v>0</v>
      </c>
    </row>
    <row r="12407" spans="1:19" x14ac:dyDescent="0.25">
      <c r="A12407" s="20" t="s">
        <v>25983</v>
      </c>
      <c r="B12407" t="s">
        <v>25799</v>
      </c>
      <c r="C12407" t="s">
        <v>385</v>
      </c>
      <c r="D12407" s="20" t="s">
        <v>1002</v>
      </c>
      <c r="E12407" s="26">
        <v>44013</v>
      </c>
      <c r="F12407">
        <v>0</v>
      </c>
      <c r="G12407">
        <v>0</v>
      </c>
      <c r="I12407">
        <v>0</v>
      </c>
      <c r="J12407">
        <v>0</v>
      </c>
      <c r="L12407">
        <v>0</v>
      </c>
      <c r="N12407">
        <v>0</v>
      </c>
      <c r="P12407">
        <v>0</v>
      </c>
      <c r="Q12407">
        <v>0</v>
      </c>
      <c r="S12407">
        <v>0</v>
      </c>
    </row>
    <row r="12408" spans="1:19" x14ac:dyDescent="0.25">
      <c r="A12408" s="20" t="s">
        <v>25984</v>
      </c>
      <c r="B12408" t="s">
        <v>25800</v>
      </c>
      <c r="C12408" t="s">
        <v>208</v>
      </c>
      <c r="D12408" s="20" t="s">
        <v>1002</v>
      </c>
      <c r="E12408" s="26">
        <v>44013</v>
      </c>
      <c r="F12408">
        <v>3</v>
      </c>
      <c r="G12408">
        <v>1.5</v>
      </c>
      <c r="I12408">
        <v>13</v>
      </c>
      <c r="J12408">
        <v>17</v>
      </c>
      <c r="L12408">
        <v>9</v>
      </c>
      <c r="N12408">
        <v>12</v>
      </c>
      <c r="P12408">
        <v>0</v>
      </c>
      <c r="Q12408">
        <v>0</v>
      </c>
      <c r="S12408">
        <v>1</v>
      </c>
    </row>
    <row r="12409" spans="1:19" x14ac:dyDescent="0.25">
      <c r="A12409" s="20" t="s">
        <v>25985</v>
      </c>
      <c r="B12409" t="s">
        <v>25801</v>
      </c>
      <c r="C12409" t="s">
        <v>900</v>
      </c>
      <c r="D12409" s="20" t="s">
        <v>1002</v>
      </c>
      <c r="E12409" s="26">
        <v>44013</v>
      </c>
      <c r="F12409">
        <v>3.5</v>
      </c>
      <c r="G12409">
        <v>4</v>
      </c>
      <c r="I12409">
        <v>9</v>
      </c>
      <c r="J12409">
        <v>20</v>
      </c>
      <c r="L12409">
        <v>23</v>
      </c>
      <c r="N12409">
        <v>8</v>
      </c>
      <c r="P12409">
        <v>0</v>
      </c>
      <c r="Q12409">
        <v>1</v>
      </c>
      <c r="S12409">
        <v>1</v>
      </c>
    </row>
    <row r="12410" spans="1:19" x14ac:dyDescent="0.25">
      <c r="A12410" s="20" t="s">
        <v>25986</v>
      </c>
      <c r="B12410" t="s">
        <v>25802</v>
      </c>
      <c r="C12410" t="s">
        <v>905</v>
      </c>
      <c r="D12410" s="20" t="s">
        <v>1002</v>
      </c>
      <c r="E12410" s="26">
        <v>44013</v>
      </c>
      <c r="F12410">
        <v>1.5</v>
      </c>
      <c r="G12410">
        <v>2</v>
      </c>
      <c r="I12410">
        <v>0</v>
      </c>
      <c r="J12410">
        <v>8</v>
      </c>
      <c r="L12410">
        <v>11</v>
      </c>
      <c r="N12410">
        <v>0</v>
      </c>
      <c r="P12410">
        <v>0</v>
      </c>
      <c r="Q12410">
        <v>0</v>
      </c>
      <c r="S12410">
        <v>0</v>
      </c>
    </row>
    <row r="12411" spans="1:19" x14ac:dyDescent="0.25">
      <c r="A12411" s="20" t="s">
        <v>25987</v>
      </c>
      <c r="B12411" t="s">
        <v>25803</v>
      </c>
      <c r="C12411" t="s">
        <v>316</v>
      </c>
      <c r="D12411" s="20" t="s">
        <v>1002</v>
      </c>
      <c r="E12411" s="26">
        <v>44013</v>
      </c>
      <c r="F12411">
        <v>5</v>
      </c>
      <c r="G12411">
        <v>6.5</v>
      </c>
      <c r="I12411">
        <v>5</v>
      </c>
      <c r="J12411">
        <v>25</v>
      </c>
      <c r="L12411">
        <v>37</v>
      </c>
      <c r="N12411">
        <v>4</v>
      </c>
      <c r="P12411">
        <v>2</v>
      </c>
      <c r="Q12411">
        <v>2</v>
      </c>
      <c r="S12411">
        <v>1</v>
      </c>
    </row>
    <row r="12412" spans="1:19" x14ac:dyDescent="0.25">
      <c r="A12412" s="20" t="s">
        <v>25988</v>
      </c>
      <c r="B12412" t="s">
        <v>25804</v>
      </c>
      <c r="C12412" t="s">
        <v>218</v>
      </c>
      <c r="D12412" s="20" t="s">
        <v>1002</v>
      </c>
      <c r="E12412" s="26">
        <v>44013</v>
      </c>
      <c r="F12412">
        <v>0</v>
      </c>
      <c r="G12412">
        <v>0</v>
      </c>
      <c r="I12412">
        <v>0</v>
      </c>
      <c r="J12412">
        <v>0</v>
      </c>
      <c r="L12412">
        <v>0</v>
      </c>
      <c r="N12412">
        <v>0</v>
      </c>
      <c r="P12412">
        <v>0</v>
      </c>
      <c r="Q12412">
        <v>0</v>
      </c>
      <c r="S12412">
        <v>0</v>
      </c>
    </row>
    <row r="12413" spans="1:19" x14ac:dyDescent="0.25">
      <c r="A12413" s="20" t="s">
        <v>25989</v>
      </c>
      <c r="B12413" t="s">
        <v>25805</v>
      </c>
      <c r="C12413" t="s">
        <v>202</v>
      </c>
      <c r="D12413" s="20" t="s">
        <v>1002</v>
      </c>
      <c r="E12413" s="26">
        <v>44013</v>
      </c>
      <c r="F12413">
        <v>11</v>
      </c>
      <c r="G12413">
        <v>15.5</v>
      </c>
      <c r="I12413">
        <v>78</v>
      </c>
      <c r="J12413">
        <v>117</v>
      </c>
      <c r="L12413">
        <v>172</v>
      </c>
      <c r="N12413">
        <v>73</v>
      </c>
      <c r="P12413">
        <v>1</v>
      </c>
      <c r="Q12413">
        <v>6</v>
      </c>
      <c r="S12413">
        <v>5</v>
      </c>
    </row>
    <row r="12414" spans="1:19" x14ac:dyDescent="0.25">
      <c r="A12414" s="20" t="s">
        <v>25990</v>
      </c>
      <c r="B12414" t="s">
        <v>25806</v>
      </c>
      <c r="C12414" t="s">
        <v>347</v>
      </c>
      <c r="D12414" s="20" t="s">
        <v>1002</v>
      </c>
      <c r="E12414" s="26">
        <v>44013</v>
      </c>
      <c r="F12414">
        <v>0</v>
      </c>
      <c r="G12414">
        <v>0</v>
      </c>
      <c r="I12414">
        <v>0</v>
      </c>
      <c r="J12414">
        <v>0</v>
      </c>
      <c r="L12414">
        <v>0</v>
      </c>
      <c r="N12414">
        <v>0</v>
      </c>
      <c r="P12414">
        <v>0</v>
      </c>
      <c r="Q12414">
        <v>0</v>
      </c>
      <c r="S12414">
        <v>0</v>
      </c>
    </row>
    <row r="12415" spans="1:19" x14ac:dyDescent="0.25">
      <c r="A12415" s="20" t="s">
        <v>25991</v>
      </c>
      <c r="B12415" t="s">
        <v>25807</v>
      </c>
      <c r="C12415" t="s">
        <v>224</v>
      </c>
      <c r="D12415" s="20" t="s">
        <v>1002</v>
      </c>
      <c r="E12415" s="26">
        <v>44013</v>
      </c>
      <c r="F12415">
        <v>0</v>
      </c>
      <c r="G12415">
        <v>0</v>
      </c>
      <c r="I12415">
        <v>0</v>
      </c>
      <c r="J12415">
        <v>0</v>
      </c>
      <c r="L12415">
        <v>0</v>
      </c>
      <c r="N12415">
        <v>0</v>
      </c>
      <c r="P12415">
        <v>0</v>
      </c>
      <c r="Q12415">
        <v>0</v>
      </c>
      <c r="S12415">
        <v>0</v>
      </c>
    </row>
    <row r="12416" spans="1:19" x14ac:dyDescent="0.25">
      <c r="A12416" s="20" t="s">
        <v>25992</v>
      </c>
      <c r="B12416" t="s">
        <v>25808</v>
      </c>
      <c r="C12416" t="s">
        <v>345</v>
      </c>
      <c r="D12416" s="20" t="s">
        <v>1002</v>
      </c>
      <c r="E12416" s="26">
        <v>44013</v>
      </c>
      <c r="F12416">
        <v>0</v>
      </c>
      <c r="G12416">
        <v>0</v>
      </c>
      <c r="I12416">
        <v>0</v>
      </c>
      <c r="J12416">
        <v>0</v>
      </c>
      <c r="L12416">
        <v>0</v>
      </c>
      <c r="N12416">
        <v>0</v>
      </c>
      <c r="P12416">
        <v>0</v>
      </c>
      <c r="Q12416">
        <v>0</v>
      </c>
      <c r="S12416">
        <v>0</v>
      </c>
    </row>
    <row r="12417" spans="1:19" x14ac:dyDescent="0.25">
      <c r="A12417" s="20" t="s">
        <v>25993</v>
      </c>
      <c r="B12417" t="s">
        <v>25809</v>
      </c>
      <c r="C12417" t="s">
        <v>226</v>
      </c>
      <c r="D12417" s="20" t="s">
        <v>1002</v>
      </c>
      <c r="E12417" s="26">
        <v>44013</v>
      </c>
      <c r="F12417">
        <v>2</v>
      </c>
      <c r="G12417">
        <v>4</v>
      </c>
      <c r="I12417">
        <v>11</v>
      </c>
      <c r="J12417">
        <v>22</v>
      </c>
      <c r="L12417">
        <v>44</v>
      </c>
      <c r="N12417">
        <v>11</v>
      </c>
      <c r="P12417">
        <v>0</v>
      </c>
      <c r="Q12417">
        <v>0</v>
      </c>
      <c r="S12417">
        <v>0</v>
      </c>
    </row>
    <row r="12418" spans="1:19" x14ac:dyDescent="0.25">
      <c r="A12418" s="20" t="s">
        <v>25994</v>
      </c>
      <c r="B12418" t="s">
        <v>25810</v>
      </c>
      <c r="C12418" t="s">
        <v>231</v>
      </c>
      <c r="D12418" s="20" t="s">
        <v>1002</v>
      </c>
      <c r="E12418" s="26">
        <v>44013</v>
      </c>
      <c r="F12418">
        <v>10.5</v>
      </c>
      <c r="G12418">
        <v>11.5</v>
      </c>
      <c r="I12418">
        <v>142</v>
      </c>
      <c r="J12418">
        <v>117</v>
      </c>
      <c r="L12418">
        <v>128</v>
      </c>
      <c r="N12418">
        <v>142</v>
      </c>
      <c r="P12418">
        <v>0</v>
      </c>
      <c r="Q12418">
        <v>11</v>
      </c>
      <c r="S12418">
        <v>0</v>
      </c>
    </row>
    <row r="12419" spans="1:19" x14ac:dyDescent="0.25">
      <c r="A12419" s="20" t="s">
        <v>25995</v>
      </c>
      <c r="B12419" t="s">
        <v>25811</v>
      </c>
      <c r="C12419" t="s">
        <v>216</v>
      </c>
      <c r="D12419" s="20" t="s">
        <v>1002</v>
      </c>
      <c r="E12419" s="26">
        <v>44013</v>
      </c>
      <c r="F12419">
        <v>9</v>
      </c>
      <c r="G12419">
        <v>9.5</v>
      </c>
      <c r="I12419">
        <v>46</v>
      </c>
      <c r="J12419">
        <v>90</v>
      </c>
      <c r="L12419">
        <v>95</v>
      </c>
      <c r="N12419">
        <v>41</v>
      </c>
      <c r="P12419">
        <v>8</v>
      </c>
      <c r="Q12419">
        <v>9</v>
      </c>
      <c r="S12419">
        <v>5</v>
      </c>
    </row>
    <row r="12420" spans="1:19" x14ac:dyDescent="0.25">
      <c r="A12420" s="20" t="s">
        <v>25996</v>
      </c>
      <c r="B12420" t="s">
        <v>25812</v>
      </c>
      <c r="C12420" t="s">
        <v>233</v>
      </c>
      <c r="D12420" s="20" t="s">
        <v>1002</v>
      </c>
      <c r="E12420" s="26">
        <v>44013</v>
      </c>
      <c r="F12420">
        <v>0</v>
      </c>
      <c r="G12420">
        <v>0</v>
      </c>
      <c r="I12420">
        <v>0</v>
      </c>
      <c r="J12420">
        <v>0</v>
      </c>
      <c r="L12420">
        <v>0</v>
      </c>
      <c r="N12420">
        <v>0</v>
      </c>
      <c r="P12420">
        <v>0</v>
      </c>
      <c r="Q12420">
        <v>0</v>
      </c>
      <c r="S12420">
        <v>0</v>
      </c>
    </row>
    <row r="12421" spans="1:19" x14ac:dyDescent="0.25">
      <c r="A12421" s="20" t="s">
        <v>25997</v>
      </c>
      <c r="B12421" t="s">
        <v>25813</v>
      </c>
      <c r="C12421" t="s">
        <v>219</v>
      </c>
      <c r="D12421" s="20" t="s">
        <v>1002</v>
      </c>
      <c r="E12421" s="26">
        <v>44013</v>
      </c>
      <c r="F12421">
        <v>0</v>
      </c>
      <c r="G12421">
        <v>0</v>
      </c>
      <c r="I12421">
        <v>0</v>
      </c>
      <c r="J12421">
        <v>0</v>
      </c>
      <c r="L12421">
        <v>0</v>
      </c>
      <c r="N12421">
        <v>0</v>
      </c>
      <c r="P12421">
        <v>0</v>
      </c>
      <c r="Q12421">
        <v>0</v>
      </c>
      <c r="S12421">
        <v>0</v>
      </c>
    </row>
    <row r="12422" spans="1:19" x14ac:dyDescent="0.25">
      <c r="A12422" s="20" t="s">
        <v>25998</v>
      </c>
      <c r="B12422" t="s">
        <v>25814</v>
      </c>
      <c r="C12422" t="s">
        <v>340</v>
      </c>
      <c r="D12422" s="20" t="s">
        <v>1002</v>
      </c>
      <c r="E12422" s="26">
        <v>44013</v>
      </c>
      <c r="F12422">
        <v>2</v>
      </c>
      <c r="G12422">
        <v>3</v>
      </c>
      <c r="I12422">
        <v>30</v>
      </c>
      <c r="J12422">
        <v>18</v>
      </c>
      <c r="L12422">
        <v>36</v>
      </c>
      <c r="N12422">
        <v>30</v>
      </c>
      <c r="P12422">
        <v>0</v>
      </c>
      <c r="Q12422">
        <v>0</v>
      </c>
      <c r="S12422">
        <v>0</v>
      </c>
    </row>
    <row r="12423" spans="1:19" x14ac:dyDescent="0.25">
      <c r="A12423" s="20" t="s">
        <v>25999</v>
      </c>
      <c r="B12423" t="s">
        <v>25815</v>
      </c>
      <c r="C12423" t="s">
        <v>350</v>
      </c>
      <c r="D12423" s="20" t="s">
        <v>1002</v>
      </c>
      <c r="E12423" s="26">
        <v>44013</v>
      </c>
      <c r="F12423">
        <v>0</v>
      </c>
      <c r="G12423">
        <v>0</v>
      </c>
      <c r="I12423">
        <v>0</v>
      </c>
      <c r="J12423">
        <v>0</v>
      </c>
      <c r="L12423">
        <v>0</v>
      </c>
      <c r="N12423">
        <v>0</v>
      </c>
      <c r="P12423">
        <v>0</v>
      </c>
      <c r="Q12423">
        <v>0</v>
      </c>
      <c r="S12423">
        <v>0</v>
      </c>
    </row>
    <row r="12424" spans="1:19" x14ac:dyDescent="0.25">
      <c r="A12424" s="20" t="s">
        <v>26000</v>
      </c>
      <c r="B12424" t="s">
        <v>25816</v>
      </c>
      <c r="C12424" t="s">
        <v>351</v>
      </c>
      <c r="D12424" s="20" t="s">
        <v>1002</v>
      </c>
      <c r="E12424" s="26">
        <v>44013</v>
      </c>
      <c r="F12424">
        <v>0</v>
      </c>
      <c r="G12424">
        <v>0</v>
      </c>
      <c r="I12424">
        <v>0</v>
      </c>
      <c r="J12424">
        <v>0</v>
      </c>
      <c r="L12424">
        <v>0</v>
      </c>
      <c r="N12424">
        <v>0</v>
      </c>
      <c r="P12424">
        <v>0</v>
      </c>
      <c r="Q12424">
        <v>0</v>
      </c>
      <c r="S12424">
        <v>0</v>
      </c>
    </row>
    <row r="12425" spans="1:19" x14ac:dyDescent="0.25">
      <c r="A12425" s="20" t="s">
        <v>26001</v>
      </c>
      <c r="B12425" t="s">
        <v>25817</v>
      </c>
      <c r="C12425" t="s">
        <v>352</v>
      </c>
      <c r="D12425" s="20" t="s">
        <v>1002</v>
      </c>
      <c r="E12425" s="26">
        <v>44013</v>
      </c>
      <c r="F12425">
        <v>0</v>
      </c>
      <c r="G12425">
        <v>0</v>
      </c>
      <c r="I12425">
        <v>0</v>
      </c>
      <c r="J12425">
        <v>0</v>
      </c>
      <c r="L12425">
        <v>0</v>
      </c>
      <c r="N12425">
        <v>0</v>
      </c>
      <c r="P12425">
        <v>0</v>
      </c>
      <c r="Q12425">
        <v>0</v>
      </c>
      <c r="S12425">
        <v>0</v>
      </c>
    </row>
    <row r="12426" spans="1:19" x14ac:dyDescent="0.25">
      <c r="A12426" s="20" t="s">
        <v>26002</v>
      </c>
      <c r="B12426" t="s">
        <v>25818</v>
      </c>
      <c r="C12426" t="s">
        <v>353</v>
      </c>
      <c r="D12426" s="20" t="s">
        <v>1002</v>
      </c>
      <c r="E12426" s="26">
        <v>44013</v>
      </c>
      <c r="F12426">
        <v>0</v>
      </c>
      <c r="G12426">
        <v>0</v>
      </c>
      <c r="I12426">
        <v>0</v>
      </c>
      <c r="J12426">
        <v>0</v>
      </c>
      <c r="L12426">
        <v>0</v>
      </c>
      <c r="N12426">
        <v>0</v>
      </c>
      <c r="P12426">
        <v>0</v>
      </c>
      <c r="Q12426">
        <v>0</v>
      </c>
      <c r="S12426">
        <v>0</v>
      </c>
    </row>
    <row r="12427" spans="1:19" x14ac:dyDescent="0.25">
      <c r="A12427" s="20" t="s">
        <v>26003</v>
      </c>
      <c r="B12427" t="s">
        <v>25819</v>
      </c>
      <c r="C12427" t="s">
        <v>386</v>
      </c>
      <c r="D12427" s="20" t="s">
        <v>1002</v>
      </c>
      <c r="E12427" s="26">
        <v>44013</v>
      </c>
      <c r="F12427">
        <v>0</v>
      </c>
      <c r="G12427">
        <v>0</v>
      </c>
      <c r="I12427">
        <v>0</v>
      </c>
      <c r="J12427">
        <v>0</v>
      </c>
      <c r="L12427">
        <v>0</v>
      </c>
      <c r="N12427">
        <v>0</v>
      </c>
      <c r="P12427">
        <v>0</v>
      </c>
      <c r="Q12427">
        <v>0</v>
      </c>
      <c r="S12427">
        <v>0</v>
      </c>
    </row>
    <row r="12428" spans="1:19" x14ac:dyDescent="0.25">
      <c r="A12428" s="20" t="s">
        <v>26004</v>
      </c>
      <c r="B12428" t="s">
        <v>25820</v>
      </c>
      <c r="C12428" t="s">
        <v>354</v>
      </c>
      <c r="D12428" s="20" t="s">
        <v>1002</v>
      </c>
      <c r="E12428" s="26">
        <v>44013</v>
      </c>
      <c r="F12428">
        <v>1.5</v>
      </c>
      <c r="G12428">
        <v>1.5</v>
      </c>
      <c r="I12428">
        <v>9</v>
      </c>
      <c r="J12428">
        <v>9</v>
      </c>
      <c r="L12428">
        <v>9</v>
      </c>
      <c r="N12428">
        <v>9</v>
      </c>
      <c r="P12428">
        <v>1</v>
      </c>
      <c r="Q12428">
        <v>1</v>
      </c>
      <c r="S12428">
        <v>0</v>
      </c>
    </row>
    <row r="12429" spans="1:19" x14ac:dyDescent="0.25">
      <c r="A12429" s="20" t="s">
        <v>26005</v>
      </c>
      <c r="B12429" t="s">
        <v>25821</v>
      </c>
      <c r="C12429" t="s">
        <v>355</v>
      </c>
      <c r="D12429" s="20" t="s">
        <v>1002</v>
      </c>
      <c r="E12429" s="26">
        <v>44013</v>
      </c>
      <c r="F12429">
        <v>2.5</v>
      </c>
      <c r="G12429">
        <v>1</v>
      </c>
      <c r="I12429">
        <v>8</v>
      </c>
      <c r="J12429">
        <v>14</v>
      </c>
      <c r="L12429">
        <v>6</v>
      </c>
      <c r="N12429">
        <v>8</v>
      </c>
      <c r="P12429">
        <v>0</v>
      </c>
      <c r="Q12429">
        <v>0</v>
      </c>
      <c r="S12429">
        <v>0</v>
      </c>
    </row>
    <row r="12430" spans="1:19" x14ac:dyDescent="0.25">
      <c r="A12430" s="20" t="s">
        <v>26006</v>
      </c>
      <c r="B12430" t="s">
        <v>25822</v>
      </c>
      <c r="C12430" t="s">
        <v>1048</v>
      </c>
      <c r="D12430" s="20" t="s">
        <v>1002</v>
      </c>
      <c r="E12430" s="26">
        <v>44013</v>
      </c>
      <c r="F12430">
        <v>3</v>
      </c>
      <c r="G12430">
        <v>2</v>
      </c>
      <c r="I12430">
        <v>12</v>
      </c>
      <c r="J12430">
        <v>17</v>
      </c>
      <c r="L12430">
        <v>10</v>
      </c>
      <c r="N12430">
        <v>10</v>
      </c>
      <c r="P12430">
        <v>0</v>
      </c>
      <c r="Q12430">
        <v>2</v>
      </c>
      <c r="S12430">
        <v>2</v>
      </c>
    </row>
    <row r="12431" spans="1:19" x14ac:dyDescent="0.25">
      <c r="A12431" s="20" t="s">
        <v>26007</v>
      </c>
      <c r="B12431" t="s">
        <v>25823</v>
      </c>
      <c r="C12431" t="s">
        <v>1047</v>
      </c>
      <c r="D12431" s="20" t="s">
        <v>1002</v>
      </c>
      <c r="E12431" s="26">
        <v>44013</v>
      </c>
      <c r="F12431">
        <v>2.5</v>
      </c>
      <c r="G12431">
        <v>1.5</v>
      </c>
      <c r="I12431">
        <v>16</v>
      </c>
      <c r="J12431">
        <v>14</v>
      </c>
      <c r="L12431">
        <v>8</v>
      </c>
      <c r="N12431">
        <v>14</v>
      </c>
      <c r="P12431">
        <v>2</v>
      </c>
      <c r="Q12431">
        <v>2</v>
      </c>
      <c r="S12431">
        <v>2</v>
      </c>
    </row>
    <row r="12432" spans="1:19" x14ac:dyDescent="0.25">
      <c r="A12432" s="20" t="s">
        <v>26008</v>
      </c>
      <c r="B12432" t="s">
        <v>25824</v>
      </c>
      <c r="C12432" t="s">
        <v>1050</v>
      </c>
      <c r="D12432" s="20" t="s">
        <v>1002</v>
      </c>
      <c r="E12432" s="26">
        <v>44013</v>
      </c>
      <c r="F12432">
        <v>1</v>
      </c>
      <c r="G12432">
        <v>1.5</v>
      </c>
      <c r="I12432">
        <v>4</v>
      </c>
      <c r="J12432">
        <v>5</v>
      </c>
      <c r="L12432">
        <v>8</v>
      </c>
      <c r="N12432">
        <v>4</v>
      </c>
      <c r="P12432">
        <v>0</v>
      </c>
      <c r="Q12432">
        <v>0</v>
      </c>
      <c r="S12432">
        <v>0</v>
      </c>
    </row>
    <row r="12433" spans="1:19" x14ac:dyDescent="0.25">
      <c r="A12433" s="20" t="s">
        <v>26009</v>
      </c>
      <c r="B12433" t="s">
        <v>25825</v>
      </c>
      <c r="C12433" t="s">
        <v>1054</v>
      </c>
      <c r="D12433" s="20" t="s">
        <v>1002</v>
      </c>
      <c r="E12433" s="26">
        <v>44013</v>
      </c>
      <c r="F12433">
        <v>1.5</v>
      </c>
      <c r="G12433">
        <v>2</v>
      </c>
      <c r="I12433">
        <v>4</v>
      </c>
      <c r="J12433">
        <v>8</v>
      </c>
      <c r="L12433">
        <v>11</v>
      </c>
      <c r="N12433">
        <v>4</v>
      </c>
      <c r="P12433">
        <v>0</v>
      </c>
      <c r="Q12433">
        <v>0</v>
      </c>
      <c r="S12433">
        <v>0</v>
      </c>
    </row>
    <row r="12434" spans="1:19" x14ac:dyDescent="0.25">
      <c r="A12434" s="20" t="s">
        <v>26010</v>
      </c>
      <c r="B12434" t="s">
        <v>25826</v>
      </c>
      <c r="C12434" t="s">
        <v>1052</v>
      </c>
      <c r="D12434" s="20" t="s">
        <v>1002</v>
      </c>
      <c r="E12434" s="26">
        <v>44013</v>
      </c>
      <c r="F12434">
        <v>2.5</v>
      </c>
      <c r="G12434">
        <v>4.5</v>
      </c>
      <c r="I12434">
        <v>8</v>
      </c>
      <c r="J12434">
        <v>13</v>
      </c>
      <c r="L12434">
        <v>26</v>
      </c>
      <c r="N12434">
        <v>6</v>
      </c>
      <c r="P12434">
        <v>2</v>
      </c>
      <c r="Q12434">
        <v>2</v>
      </c>
      <c r="S12434">
        <v>2</v>
      </c>
    </row>
    <row r="12435" spans="1:19" x14ac:dyDescent="0.25">
      <c r="A12435" s="20" t="s">
        <v>26011</v>
      </c>
      <c r="B12435" t="s">
        <v>25827</v>
      </c>
      <c r="C12435" t="s">
        <v>1053</v>
      </c>
      <c r="D12435" s="20" t="s">
        <v>1002</v>
      </c>
      <c r="E12435" s="26">
        <v>44013</v>
      </c>
      <c r="F12435">
        <v>1.5</v>
      </c>
      <c r="G12435">
        <v>1.5</v>
      </c>
      <c r="I12435">
        <v>8</v>
      </c>
      <c r="J12435">
        <v>8</v>
      </c>
      <c r="L12435">
        <v>8</v>
      </c>
      <c r="N12435">
        <v>7</v>
      </c>
      <c r="P12435">
        <v>1</v>
      </c>
      <c r="Q12435">
        <v>2</v>
      </c>
      <c r="S12435">
        <v>1</v>
      </c>
    </row>
    <row r="12436" spans="1:19" x14ac:dyDescent="0.25">
      <c r="A12436" s="20" t="s">
        <v>25922</v>
      </c>
      <c r="B12436" t="s">
        <v>25738</v>
      </c>
      <c r="C12436" t="s">
        <v>25700</v>
      </c>
      <c r="D12436" s="20" t="s">
        <v>1000</v>
      </c>
      <c r="E12436" s="26">
        <v>44013</v>
      </c>
      <c r="F12436">
        <v>5</v>
      </c>
      <c r="G12436">
        <v>5</v>
      </c>
      <c r="I12436">
        <v>3</v>
      </c>
      <c r="J12436">
        <v>30</v>
      </c>
      <c r="L12436">
        <v>30</v>
      </c>
      <c r="N12436">
        <v>0</v>
      </c>
      <c r="P12436">
        <v>0</v>
      </c>
      <c r="Q12436">
        <v>0</v>
      </c>
      <c r="S12436">
        <v>3</v>
      </c>
    </row>
    <row r="12437" spans="1:19" x14ac:dyDescent="0.25">
      <c r="A12437" s="20" t="s">
        <v>26012</v>
      </c>
      <c r="B12437" t="s">
        <v>25828</v>
      </c>
      <c r="C12437" t="s">
        <v>962</v>
      </c>
      <c r="D12437" s="20" t="s">
        <v>1000</v>
      </c>
      <c r="E12437" s="26">
        <v>44013</v>
      </c>
      <c r="F12437">
        <v>0</v>
      </c>
      <c r="G12437">
        <v>0</v>
      </c>
      <c r="I12437">
        <v>0</v>
      </c>
      <c r="J12437">
        <v>0</v>
      </c>
      <c r="L12437">
        <v>0</v>
      </c>
      <c r="N12437">
        <v>0</v>
      </c>
      <c r="P12437">
        <v>0</v>
      </c>
      <c r="Q12437">
        <v>0</v>
      </c>
      <c r="S12437">
        <v>0</v>
      </c>
    </row>
    <row r="12438" spans="1:19" x14ac:dyDescent="0.25">
      <c r="A12438" s="20" t="s">
        <v>26013</v>
      </c>
      <c r="B12438" t="s">
        <v>25829</v>
      </c>
      <c r="C12438" t="s">
        <v>348</v>
      </c>
      <c r="D12438" s="20" t="s">
        <v>1000</v>
      </c>
      <c r="E12438" s="26">
        <v>44013</v>
      </c>
      <c r="F12438">
        <v>0</v>
      </c>
      <c r="G12438">
        <v>0</v>
      </c>
      <c r="I12438">
        <v>0</v>
      </c>
      <c r="J12438">
        <v>0</v>
      </c>
      <c r="L12438">
        <v>0</v>
      </c>
      <c r="N12438">
        <v>0</v>
      </c>
      <c r="P12438">
        <v>0</v>
      </c>
      <c r="Q12438">
        <v>0</v>
      </c>
      <c r="S12438">
        <v>0</v>
      </c>
    </row>
    <row r="12439" spans="1:19" x14ac:dyDescent="0.25">
      <c r="A12439" s="20" t="s">
        <v>26014</v>
      </c>
      <c r="B12439" t="s">
        <v>25830</v>
      </c>
      <c r="C12439" t="s">
        <v>357</v>
      </c>
      <c r="D12439" s="20" t="s">
        <v>1000</v>
      </c>
      <c r="E12439" s="26">
        <v>44013</v>
      </c>
      <c r="F12439">
        <v>0</v>
      </c>
      <c r="G12439">
        <v>0</v>
      </c>
      <c r="I12439">
        <v>0</v>
      </c>
      <c r="J12439">
        <v>0</v>
      </c>
      <c r="L12439">
        <v>0</v>
      </c>
      <c r="N12439">
        <v>0</v>
      </c>
      <c r="P12439">
        <v>0</v>
      </c>
      <c r="Q12439">
        <v>0</v>
      </c>
      <c r="S12439">
        <v>0</v>
      </c>
    </row>
    <row r="12440" spans="1:19" x14ac:dyDescent="0.25">
      <c r="A12440" s="20" t="s">
        <v>26015</v>
      </c>
      <c r="B12440" t="s">
        <v>25831</v>
      </c>
      <c r="C12440" t="s">
        <v>22399</v>
      </c>
      <c r="D12440" s="20" t="s">
        <v>1000</v>
      </c>
      <c r="E12440" s="26">
        <v>44013</v>
      </c>
      <c r="F12440">
        <v>0</v>
      </c>
      <c r="G12440">
        <v>0</v>
      </c>
      <c r="I12440">
        <v>0</v>
      </c>
      <c r="J12440">
        <v>0</v>
      </c>
      <c r="L12440">
        <v>0</v>
      </c>
      <c r="N12440">
        <v>0</v>
      </c>
      <c r="P12440">
        <v>0</v>
      </c>
      <c r="Q12440">
        <v>0</v>
      </c>
      <c r="S12440">
        <v>0</v>
      </c>
    </row>
    <row r="12441" spans="1:19" x14ac:dyDescent="0.25">
      <c r="A12441" s="20" t="s">
        <v>26016</v>
      </c>
      <c r="B12441" t="s">
        <v>25832</v>
      </c>
      <c r="C12441" t="s">
        <v>203</v>
      </c>
      <c r="D12441" s="20" t="s">
        <v>1000</v>
      </c>
      <c r="E12441" s="26">
        <v>44013</v>
      </c>
      <c r="F12441">
        <v>0</v>
      </c>
      <c r="G12441">
        <v>0</v>
      </c>
      <c r="I12441">
        <v>0</v>
      </c>
      <c r="J12441">
        <v>0</v>
      </c>
      <c r="L12441">
        <v>0</v>
      </c>
      <c r="N12441">
        <v>0</v>
      </c>
      <c r="P12441">
        <v>0</v>
      </c>
      <c r="Q12441">
        <v>0</v>
      </c>
      <c r="S12441">
        <v>0</v>
      </c>
    </row>
    <row r="12442" spans="1:19" x14ac:dyDescent="0.25">
      <c r="A12442" s="20" t="s">
        <v>26017</v>
      </c>
      <c r="B12442" t="s">
        <v>25833</v>
      </c>
      <c r="C12442" t="s">
        <v>387</v>
      </c>
      <c r="D12442" s="20" t="s">
        <v>1000</v>
      </c>
      <c r="E12442" s="26">
        <v>44013</v>
      </c>
      <c r="F12442">
        <v>0</v>
      </c>
      <c r="G12442">
        <v>0</v>
      </c>
      <c r="I12442">
        <v>0</v>
      </c>
      <c r="J12442">
        <v>0</v>
      </c>
      <c r="L12442">
        <v>0</v>
      </c>
      <c r="N12442">
        <v>0</v>
      </c>
      <c r="P12442">
        <v>0</v>
      </c>
      <c r="Q12442">
        <v>0</v>
      </c>
      <c r="S12442">
        <v>0</v>
      </c>
    </row>
    <row r="12443" spans="1:19" x14ac:dyDescent="0.25">
      <c r="A12443" s="20" t="s">
        <v>26018</v>
      </c>
      <c r="B12443" t="s">
        <v>25834</v>
      </c>
      <c r="C12443" t="s">
        <v>223</v>
      </c>
      <c r="D12443" s="20" t="s">
        <v>1000</v>
      </c>
      <c r="E12443" s="26">
        <v>44013</v>
      </c>
      <c r="F12443">
        <v>0</v>
      </c>
      <c r="G12443">
        <v>0</v>
      </c>
      <c r="I12443">
        <v>0</v>
      </c>
      <c r="J12443">
        <v>0</v>
      </c>
      <c r="L12443">
        <v>0</v>
      </c>
      <c r="N12443">
        <v>0</v>
      </c>
      <c r="P12443">
        <v>0</v>
      </c>
      <c r="Q12443">
        <v>0</v>
      </c>
      <c r="S12443">
        <v>0</v>
      </c>
    </row>
    <row r="12444" spans="1:19" x14ac:dyDescent="0.25">
      <c r="A12444" s="20" t="s">
        <v>26019</v>
      </c>
      <c r="B12444" t="s">
        <v>25835</v>
      </c>
      <c r="C12444" t="s">
        <v>346</v>
      </c>
      <c r="D12444" s="20" t="s">
        <v>1000</v>
      </c>
      <c r="E12444" s="26">
        <v>44013</v>
      </c>
      <c r="F12444">
        <v>0</v>
      </c>
      <c r="G12444">
        <v>0</v>
      </c>
      <c r="I12444">
        <v>0</v>
      </c>
      <c r="J12444">
        <v>0</v>
      </c>
      <c r="L12444">
        <v>0</v>
      </c>
      <c r="N12444">
        <v>0</v>
      </c>
      <c r="P12444">
        <v>0</v>
      </c>
      <c r="Q12444">
        <v>0</v>
      </c>
      <c r="S12444">
        <v>0</v>
      </c>
    </row>
    <row r="12445" spans="1:19" x14ac:dyDescent="0.25">
      <c r="A12445" s="20" t="s">
        <v>26020</v>
      </c>
      <c r="B12445" t="s">
        <v>25836</v>
      </c>
      <c r="C12445" t="s">
        <v>207</v>
      </c>
      <c r="D12445" s="20" t="s">
        <v>1000</v>
      </c>
      <c r="E12445" s="26">
        <v>44013</v>
      </c>
      <c r="F12445">
        <v>4.5</v>
      </c>
      <c r="G12445">
        <v>3</v>
      </c>
      <c r="I12445">
        <v>22</v>
      </c>
      <c r="J12445">
        <v>26</v>
      </c>
      <c r="L12445">
        <v>18</v>
      </c>
      <c r="N12445">
        <v>21</v>
      </c>
      <c r="P12445">
        <v>1</v>
      </c>
      <c r="Q12445">
        <v>1</v>
      </c>
      <c r="S12445">
        <v>1</v>
      </c>
    </row>
    <row r="12446" spans="1:19" x14ac:dyDescent="0.25">
      <c r="A12446" s="20" t="s">
        <v>26021</v>
      </c>
      <c r="B12446" t="s">
        <v>25837</v>
      </c>
      <c r="C12446" t="s">
        <v>212</v>
      </c>
      <c r="D12446" s="20" t="s">
        <v>1000</v>
      </c>
      <c r="E12446" s="26">
        <v>44013</v>
      </c>
      <c r="F12446">
        <v>3.5</v>
      </c>
      <c r="G12446">
        <v>4</v>
      </c>
      <c r="I12446">
        <v>9</v>
      </c>
      <c r="J12446">
        <v>20</v>
      </c>
      <c r="L12446">
        <v>23</v>
      </c>
      <c r="N12446">
        <v>8</v>
      </c>
      <c r="P12446">
        <v>0</v>
      </c>
      <c r="Q12446">
        <v>1</v>
      </c>
      <c r="S12446">
        <v>1</v>
      </c>
    </row>
    <row r="12447" spans="1:19" x14ac:dyDescent="0.25">
      <c r="A12447" s="20" t="s">
        <v>26022</v>
      </c>
      <c r="B12447" t="s">
        <v>25838</v>
      </c>
      <c r="C12447" t="s">
        <v>963</v>
      </c>
      <c r="D12447" s="20" t="s">
        <v>1000</v>
      </c>
      <c r="E12447" s="26">
        <v>44013</v>
      </c>
      <c r="F12447">
        <v>0</v>
      </c>
      <c r="G12447">
        <v>0</v>
      </c>
      <c r="I12447">
        <v>0</v>
      </c>
      <c r="J12447">
        <v>0</v>
      </c>
      <c r="L12447">
        <v>0</v>
      </c>
      <c r="N12447">
        <v>0</v>
      </c>
      <c r="P12447">
        <v>0</v>
      </c>
      <c r="Q12447">
        <v>0</v>
      </c>
      <c r="S12447">
        <v>0</v>
      </c>
    </row>
    <row r="12448" spans="1:19" x14ac:dyDescent="0.25">
      <c r="A12448" s="20" t="s">
        <v>26023</v>
      </c>
      <c r="B12448" t="s">
        <v>25839</v>
      </c>
      <c r="C12448" t="s">
        <v>225</v>
      </c>
      <c r="D12448" s="20" t="s">
        <v>1000</v>
      </c>
      <c r="E12448" s="26">
        <v>44013</v>
      </c>
      <c r="F12448">
        <v>3.5</v>
      </c>
      <c r="G12448">
        <v>6</v>
      </c>
      <c r="I12448">
        <v>11</v>
      </c>
      <c r="J12448">
        <v>30</v>
      </c>
      <c r="L12448">
        <v>55</v>
      </c>
      <c r="N12448">
        <v>11</v>
      </c>
      <c r="P12448">
        <v>0</v>
      </c>
      <c r="Q12448">
        <v>0</v>
      </c>
      <c r="S12448">
        <v>0</v>
      </c>
    </row>
    <row r="12449" spans="1:19" x14ac:dyDescent="0.25">
      <c r="A12449" s="20" t="s">
        <v>26024</v>
      </c>
      <c r="B12449" t="s">
        <v>25840</v>
      </c>
      <c r="C12449" t="s">
        <v>232</v>
      </c>
      <c r="D12449" s="20" t="s">
        <v>1000</v>
      </c>
      <c r="E12449" s="26">
        <v>44013</v>
      </c>
      <c r="F12449">
        <v>13.5</v>
      </c>
      <c r="G12449">
        <v>14.5</v>
      </c>
      <c r="I12449">
        <v>153</v>
      </c>
      <c r="J12449">
        <v>129</v>
      </c>
      <c r="L12449">
        <v>143</v>
      </c>
      <c r="N12449">
        <v>153</v>
      </c>
      <c r="P12449">
        <v>0</v>
      </c>
      <c r="Q12449">
        <v>11</v>
      </c>
      <c r="S12449">
        <v>0</v>
      </c>
    </row>
    <row r="12450" spans="1:19" x14ac:dyDescent="0.25">
      <c r="A12450" s="20" t="s">
        <v>26025</v>
      </c>
      <c r="B12450" t="s">
        <v>25841</v>
      </c>
      <c r="C12450" t="s">
        <v>317</v>
      </c>
      <c r="D12450" s="20" t="s">
        <v>1000</v>
      </c>
      <c r="E12450" s="26">
        <v>44013</v>
      </c>
      <c r="F12450">
        <v>7.5</v>
      </c>
      <c r="G12450">
        <v>7.5</v>
      </c>
      <c r="I12450">
        <v>13</v>
      </c>
      <c r="J12450">
        <v>39</v>
      </c>
      <c r="L12450">
        <v>43</v>
      </c>
      <c r="N12450">
        <v>12</v>
      </c>
      <c r="P12450">
        <v>2</v>
      </c>
      <c r="Q12450">
        <v>2</v>
      </c>
      <c r="S12450">
        <v>1</v>
      </c>
    </row>
    <row r="12451" spans="1:19" x14ac:dyDescent="0.25">
      <c r="A12451" s="20" t="s">
        <v>26026</v>
      </c>
      <c r="B12451" t="s">
        <v>25842</v>
      </c>
      <c r="C12451" t="s">
        <v>214</v>
      </c>
      <c r="D12451" s="20" t="s">
        <v>1000</v>
      </c>
      <c r="E12451" s="26">
        <v>44013</v>
      </c>
      <c r="F12451">
        <v>14</v>
      </c>
      <c r="G12451">
        <v>15.5</v>
      </c>
      <c r="I12451">
        <v>71</v>
      </c>
      <c r="J12451">
        <v>120</v>
      </c>
      <c r="L12451">
        <v>131</v>
      </c>
      <c r="N12451">
        <v>60</v>
      </c>
      <c r="P12451">
        <v>13</v>
      </c>
      <c r="Q12451">
        <v>15</v>
      </c>
      <c r="S12451">
        <v>11</v>
      </c>
    </row>
    <row r="12452" spans="1:19" x14ac:dyDescent="0.25">
      <c r="A12452" s="20" t="s">
        <v>26027</v>
      </c>
      <c r="B12452" t="s">
        <v>25843</v>
      </c>
      <c r="C12452" t="s">
        <v>230</v>
      </c>
      <c r="D12452" s="20" t="s">
        <v>1000</v>
      </c>
      <c r="E12452" s="26">
        <v>44013</v>
      </c>
      <c r="F12452">
        <v>0</v>
      </c>
      <c r="G12452">
        <v>0</v>
      </c>
      <c r="I12452">
        <v>0</v>
      </c>
      <c r="J12452">
        <v>0</v>
      </c>
      <c r="L12452">
        <v>0</v>
      </c>
      <c r="N12452">
        <v>0</v>
      </c>
      <c r="P12452">
        <v>0</v>
      </c>
      <c r="Q12452">
        <v>0</v>
      </c>
      <c r="S12452">
        <v>0</v>
      </c>
    </row>
    <row r="12453" spans="1:19" x14ac:dyDescent="0.25">
      <c r="A12453" s="20" t="s">
        <v>26028</v>
      </c>
      <c r="B12453" t="s">
        <v>25844</v>
      </c>
      <c r="C12453" t="s">
        <v>234</v>
      </c>
      <c r="D12453" s="20" t="s">
        <v>1000</v>
      </c>
      <c r="E12453" s="26">
        <v>44013</v>
      </c>
      <c r="F12453">
        <v>0</v>
      </c>
      <c r="G12453">
        <v>0</v>
      </c>
      <c r="I12453">
        <v>0</v>
      </c>
      <c r="J12453">
        <v>0</v>
      </c>
      <c r="L12453">
        <v>0</v>
      </c>
      <c r="N12453">
        <v>0</v>
      </c>
      <c r="P12453">
        <v>0</v>
      </c>
      <c r="Q12453">
        <v>0</v>
      </c>
      <c r="S12453">
        <v>0</v>
      </c>
    </row>
    <row r="12454" spans="1:19" x14ac:dyDescent="0.25">
      <c r="A12454" s="20" t="s">
        <v>26029</v>
      </c>
      <c r="B12454" t="s">
        <v>25845</v>
      </c>
      <c r="C12454" t="s">
        <v>217</v>
      </c>
      <c r="D12454" s="20" t="s">
        <v>1000</v>
      </c>
      <c r="E12454" s="26">
        <v>44013</v>
      </c>
      <c r="F12454">
        <v>0</v>
      </c>
      <c r="G12454">
        <v>0</v>
      </c>
      <c r="I12454">
        <v>0</v>
      </c>
      <c r="J12454">
        <v>0</v>
      </c>
      <c r="L12454">
        <v>0</v>
      </c>
      <c r="N12454">
        <v>0</v>
      </c>
      <c r="P12454">
        <v>0</v>
      </c>
      <c r="Q12454">
        <v>0</v>
      </c>
      <c r="S12454">
        <v>0</v>
      </c>
    </row>
    <row r="12455" spans="1:19" x14ac:dyDescent="0.25">
      <c r="A12455" s="20" t="s">
        <v>26030</v>
      </c>
      <c r="B12455" t="s">
        <v>25846</v>
      </c>
      <c r="C12455" t="s">
        <v>342</v>
      </c>
      <c r="D12455" s="20" t="s">
        <v>1000</v>
      </c>
      <c r="E12455" s="26">
        <v>44013</v>
      </c>
      <c r="F12455">
        <v>2</v>
      </c>
      <c r="G12455">
        <v>3</v>
      </c>
      <c r="I12455">
        <v>30</v>
      </c>
      <c r="J12455">
        <v>18</v>
      </c>
      <c r="L12455">
        <v>36</v>
      </c>
      <c r="N12455">
        <v>29</v>
      </c>
      <c r="P12455">
        <v>0</v>
      </c>
      <c r="Q12455">
        <v>0</v>
      </c>
      <c r="S12455">
        <v>0</v>
      </c>
    </row>
    <row r="12456" spans="1:19" x14ac:dyDescent="0.25">
      <c r="A12456" s="20" t="s">
        <v>26031</v>
      </c>
      <c r="B12456" t="s">
        <v>25847</v>
      </c>
      <c r="C12456" t="s">
        <v>220</v>
      </c>
      <c r="D12456" s="20" t="s">
        <v>1000</v>
      </c>
      <c r="E12456" s="26">
        <v>44013</v>
      </c>
      <c r="F12456">
        <v>0</v>
      </c>
      <c r="G12456">
        <v>0</v>
      </c>
      <c r="I12456">
        <v>0</v>
      </c>
      <c r="J12456">
        <v>0</v>
      </c>
      <c r="L12456">
        <v>0</v>
      </c>
      <c r="N12456">
        <v>0</v>
      </c>
      <c r="P12456">
        <v>0</v>
      </c>
      <c r="Q12456">
        <v>0</v>
      </c>
      <c r="S12456">
        <v>0</v>
      </c>
    </row>
    <row r="12457" spans="1:19" x14ac:dyDescent="0.25">
      <c r="A12457" s="20" t="s">
        <v>26032</v>
      </c>
      <c r="B12457" t="s">
        <v>25848</v>
      </c>
      <c r="C12457" t="s">
        <v>25332</v>
      </c>
      <c r="D12457" s="20" t="s">
        <v>1001</v>
      </c>
      <c r="E12457" s="26">
        <v>44013</v>
      </c>
      <c r="F12457">
        <v>3</v>
      </c>
      <c r="G12457">
        <v>3</v>
      </c>
      <c r="I12457">
        <v>12</v>
      </c>
      <c r="J12457">
        <v>16</v>
      </c>
      <c r="L12457">
        <v>16</v>
      </c>
      <c r="N12457">
        <v>11</v>
      </c>
      <c r="P12457">
        <v>0</v>
      </c>
      <c r="Q12457">
        <v>0</v>
      </c>
      <c r="S12457">
        <v>1</v>
      </c>
    </row>
    <row r="12458" spans="1:19" x14ac:dyDescent="0.25">
      <c r="A12458" s="20" t="s">
        <v>26033</v>
      </c>
      <c r="B12458" t="s">
        <v>25849</v>
      </c>
      <c r="C12458" t="s">
        <v>199</v>
      </c>
      <c r="D12458" s="20" t="s">
        <v>1000</v>
      </c>
      <c r="E12458" s="26">
        <v>44013</v>
      </c>
      <c r="F12458">
        <v>12</v>
      </c>
      <c r="G12458">
        <v>19</v>
      </c>
      <c r="I12458">
        <v>80</v>
      </c>
      <c r="J12458">
        <v>122</v>
      </c>
      <c r="L12458">
        <v>192</v>
      </c>
      <c r="N12458">
        <v>75</v>
      </c>
      <c r="P12458">
        <v>1</v>
      </c>
      <c r="Q12458">
        <v>7</v>
      </c>
      <c r="S12458">
        <v>5</v>
      </c>
    </row>
    <row r="12459" spans="1:19" x14ac:dyDescent="0.25">
      <c r="A12459" s="20" t="s">
        <v>26034</v>
      </c>
      <c r="B12459" t="s">
        <v>25850</v>
      </c>
      <c r="C12459" t="s">
        <v>199</v>
      </c>
      <c r="D12459" s="20" t="s">
        <v>1001</v>
      </c>
      <c r="E12459" s="26">
        <v>44013</v>
      </c>
      <c r="F12459">
        <v>2.5</v>
      </c>
      <c r="G12459">
        <v>3.5</v>
      </c>
      <c r="I12459">
        <v>8</v>
      </c>
      <c r="J12459">
        <v>13</v>
      </c>
      <c r="L12459">
        <v>19</v>
      </c>
      <c r="N12459">
        <v>8</v>
      </c>
      <c r="P12459">
        <v>0</v>
      </c>
      <c r="Q12459">
        <v>0</v>
      </c>
      <c r="S12459">
        <v>0</v>
      </c>
    </row>
    <row r="12460" spans="1:19" x14ac:dyDescent="0.25">
      <c r="A12460" s="20" t="s">
        <v>26035</v>
      </c>
      <c r="B12460" t="s">
        <v>25851</v>
      </c>
      <c r="C12460" t="s">
        <v>901</v>
      </c>
      <c r="D12460" s="20" t="s">
        <v>1000</v>
      </c>
      <c r="E12460" s="26">
        <v>44013</v>
      </c>
      <c r="F12460">
        <v>1</v>
      </c>
      <c r="G12460">
        <v>3</v>
      </c>
      <c r="I12460">
        <v>3</v>
      </c>
      <c r="J12460">
        <v>6</v>
      </c>
      <c r="L12460">
        <v>18</v>
      </c>
      <c r="N12460">
        <v>3</v>
      </c>
      <c r="P12460">
        <v>1</v>
      </c>
      <c r="Q12460">
        <v>1</v>
      </c>
      <c r="S12460">
        <v>0</v>
      </c>
    </row>
    <row r="12461" spans="1:19" x14ac:dyDescent="0.25">
      <c r="A12461" s="20" t="s">
        <v>26036</v>
      </c>
      <c r="B12461" t="s">
        <v>25852</v>
      </c>
      <c r="C12461" t="s">
        <v>901</v>
      </c>
      <c r="D12461" s="20" t="s">
        <v>1001</v>
      </c>
      <c r="E12461" s="26">
        <v>44013</v>
      </c>
      <c r="F12461">
        <v>4.5</v>
      </c>
      <c r="G12461">
        <v>3.5</v>
      </c>
      <c r="I12461">
        <v>17</v>
      </c>
      <c r="J12461">
        <v>24</v>
      </c>
      <c r="L12461">
        <v>18</v>
      </c>
      <c r="N12461">
        <v>13</v>
      </c>
      <c r="P12461">
        <v>1</v>
      </c>
      <c r="Q12461">
        <v>3</v>
      </c>
      <c r="S12461">
        <v>4</v>
      </c>
    </row>
    <row r="12462" spans="1:19" x14ac:dyDescent="0.25">
      <c r="A12462" s="20" t="s">
        <v>26037</v>
      </c>
      <c r="B12462" t="s">
        <v>25853</v>
      </c>
      <c r="C12462" t="s">
        <v>903</v>
      </c>
      <c r="D12462" s="20" t="s">
        <v>1000</v>
      </c>
      <c r="E12462" s="26">
        <v>44013</v>
      </c>
      <c r="F12462">
        <v>4</v>
      </c>
      <c r="G12462">
        <v>3</v>
      </c>
      <c r="I12462">
        <v>24</v>
      </c>
      <c r="J12462">
        <v>22</v>
      </c>
      <c r="L12462">
        <v>16</v>
      </c>
      <c r="N12462">
        <v>21</v>
      </c>
      <c r="P12462">
        <v>3</v>
      </c>
      <c r="Q12462">
        <v>4</v>
      </c>
      <c r="S12462">
        <v>3</v>
      </c>
    </row>
    <row r="12463" spans="1:19" x14ac:dyDescent="0.25">
      <c r="A12463" s="20" t="s">
        <v>26038</v>
      </c>
      <c r="B12463" t="s">
        <v>25854</v>
      </c>
      <c r="C12463" t="s">
        <v>903</v>
      </c>
      <c r="D12463" s="20" t="s">
        <v>1001</v>
      </c>
      <c r="E12463" s="26">
        <v>44013</v>
      </c>
      <c r="F12463">
        <v>0</v>
      </c>
      <c r="G12463">
        <v>0</v>
      </c>
      <c r="I12463">
        <v>0</v>
      </c>
      <c r="J12463">
        <v>0</v>
      </c>
      <c r="L12463">
        <v>0</v>
      </c>
      <c r="N12463">
        <v>0</v>
      </c>
      <c r="P12463">
        <v>0</v>
      </c>
      <c r="Q12463">
        <v>0</v>
      </c>
      <c r="S12463">
        <v>0</v>
      </c>
    </row>
    <row r="12464" spans="1:19" x14ac:dyDescent="0.25">
      <c r="A12464" s="20" t="s">
        <v>26039</v>
      </c>
      <c r="B12464" t="s">
        <v>25855</v>
      </c>
      <c r="C12464" t="s">
        <v>198</v>
      </c>
      <c r="D12464" s="20" t="s">
        <v>1002</v>
      </c>
      <c r="E12464" s="26">
        <v>44013</v>
      </c>
      <c r="F12464">
        <v>0</v>
      </c>
      <c r="G12464">
        <v>0</v>
      </c>
      <c r="I12464">
        <v>0</v>
      </c>
      <c r="J12464">
        <v>0</v>
      </c>
      <c r="L12464">
        <v>0</v>
      </c>
      <c r="N12464">
        <v>0</v>
      </c>
      <c r="P12464">
        <v>0</v>
      </c>
      <c r="Q12464">
        <v>0</v>
      </c>
      <c r="S12464">
        <v>0</v>
      </c>
    </row>
    <row r="12465" spans="1:19" x14ac:dyDescent="0.25">
      <c r="A12465" s="20" t="s">
        <v>26040</v>
      </c>
      <c r="B12465" t="s">
        <v>25856</v>
      </c>
      <c r="C12465" t="s">
        <v>25857</v>
      </c>
      <c r="D12465" s="20" t="s">
        <v>1002</v>
      </c>
      <c r="E12465" s="26">
        <v>44013</v>
      </c>
      <c r="F12465">
        <v>5</v>
      </c>
      <c r="G12465">
        <v>5</v>
      </c>
      <c r="I12465">
        <v>3</v>
      </c>
      <c r="J12465">
        <v>30</v>
      </c>
      <c r="L12465">
        <v>30</v>
      </c>
      <c r="N12465">
        <v>0</v>
      </c>
      <c r="P12465">
        <v>0</v>
      </c>
      <c r="Q12465">
        <v>0</v>
      </c>
      <c r="S12465">
        <v>3</v>
      </c>
    </row>
    <row r="12466" spans="1:19" x14ac:dyDescent="0.25">
      <c r="A12466" s="20" t="s">
        <v>26041</v>
      </c>
      <c r="B12466" t="s">
        <v>25858</v>
      </c>
      <c r="C12466" t="s">
        <v>962</v>
      </c>
      <c r="D12466" s="20" t="s">
        <v>1002</v>
      </c>
      <c r="E12466" s="26">
        <v>44013</v>
      </c>
      <c r="F12466">
        <v>0</v>
      </c>
      <c r="G12466">
        <v>0</v>
      </c>
      <c r="I12466">
        <v>0</v>
      </c>
      <c r="J12466">
        <v>0</v>
      </c>
      <c r="L12466">
        <v>0</v>
      </c>
      <c r="N12466">
        <v>0</v>
      </c>
      <c r="P12466">
        <v>0</v>
      </c>
      <c r="Q12466">
        <v>0</v>
      </c>
      <c r="S12466">
        <v>0</v>
      </c>
    </row>
    <row r="12467" spans="1:19" x14ac:dyDescent="0.25">
      <c r="A12467" s="20" t="s">
        <v>26042</v>
      </c>
      <c r="B12467" t="s">
        <v>25859</v>
      </c>
      <c r="C12467" t="s">
        <v>199</v>
      </c>
      <c r="D12467" s="20" t="s">
        <v>1002</v>
      </c>
      <c r="E12467" s="26">
        <v>44013</v>
      </c>
      <c r="F12467">
        <v>14.5</v>
      </c>
      <c r="G12467">
        <v>22.5</v>
      </c>
      <c r="I12467">
        <v>88</v>
      </c>
      <c r="J12467">
        <v>135</v>
      </c>
      <c r="L12467">
        <v>211</v>
      </c>
      <c r="N12467">
        <v>83</v>
      </c>
      <c r="P12467">
        <v>1</v>
      </c>
      <c r="Q12467">
        <v>7</v>
      </c>
      <c r="S12467">
        <v>5</v>
      </c>
    </row>
    <row r="12468" spans="1:19" x14ac:dyDescent="0.25">
      <c r="A12468" s="20" t="s">
        <v>26043</v>
      </c>
      <c r="B12468" t="s">
        <v>25860</v>
      </c>
      <c r="C12468" t="s">
        <v>348</v>
      </c>
      <c r="D12468" s="20" t="s">
        <v>1002</v>
      </c>
      <c r="E12468" s="26">
        <v>44013</v>
      </c>
      <c r="F12468">
        <v>0</v>
      </c>
      <c r="G12468">
        <v>0</v>
      </c>
      <c r="I12468">
        <v>0</v>
      </c>
      <c r="J12468">
        <v>0</v>
      </c>
      <c r="L12468">
        <v>0</v>
      </c>
      <c r="N12468">
        <v>0</v>
      </c>
      <c r="P12468">
        <v>0</v>
      </c>
      <c r="Q12468">
        <v>0</v>
      </c>
      <c r="S12468">
        <v>0</v>
      </c>
    </row>
    <row r="12469" spans="1:19" x14ac:dyDescent="0.25">
      <c r="A12469" s="20" t="s">
        <v>26044</v>
      </c>
      <c r="B12469" t="s">
        <v>25861</v>
      </c>
      <c r="C12469" t="s">
        <v>357</v>
      </c>
      <c r="D12469" s="20" t="s">
        <v>1002</v>
      </c>
      <c r="E12469" s="26">
        <v>44013</v>
      </c>
      <c r="F12469">
        <v>0</v>
      </c>
      <c r="G12469">
        <v>0</v>
      </c>
      <c r="I12469">
        <v>0</v>
      </c>
      <c r="J12469">
        <v>0</v>
      </c>
      <c r="L12469">
        <v>0</v>
      </c>
      <c r="N12469">
        <v>0</v>
      </c>
      <c r="P12469">
        <v>0</v>
      </c>
      <c r="Q12469">
        <v>0</v>
      </c>
      <c r="S12469">
        <v>0</v>
      </c>
    </row>
    <row r="12470" spans="1:19" x14ac:dyDescent="0.25">
      <c r="A12470" s="20" t="s">
        <v>26045</v>
      </c>
      <c r="B12470" t="s">
        <v>25862</v>
      </c>
      <c r="C12470" t="s">
        <v>227</v>
      </c>
      <c r="D12470" s="20" t="s">
        <v>1002</v>
      </c>
      <c r="E12470" s="26">
        <v>44013</v>
      </c>
      <c r="F12470">
        <v>0</v>
      </c>
      <c r="G12470">
        <v>0</v>
      </c>
      <c r="I12470">
        <v>0</v>
      </c>
      <c r="J12470">
        <v>0</v>
      </c>
      <c r="L12470">
        <v>0</v>
      </c>
      <c r="N12470">
        <v>0</v>
      </c>
      <c r="P12470">
        <v>0</v>
      </c>
      <c r="Q12470">
        <v>0</v>
      </c>
      <c r="S12470">
        <v>0</v>
      </c>
    </row>
    <row r="12471" spans="1:19" x14ac:dyDescent="0.25">
      <c r="A12471" s="20" t="s">
        <v>26046</v>
      </c>
      <c r="B12471" t="s">
        <v>25863</v>
      </c>
      <c r="C12471" t="s">
        <v>203</v>
      </c>
      <c r="D12471" s="20" t="s">
        <v>1002</v>
      </c>
      <c r="E12471" s="26">
        <v>44013</v>
      </c>
      <c r="F12471">
        <v>0</v>
      </c>
      <c r="G12471">
        <v>0</v>
      </c>
      <c r="I12471">
        <v>0</v>
      </c>
      <c r="J12471">
        <v>0</v>
      </c>
      <c r="L12471">
        <v>0</v>
      </c>
      <c r="N12471">
        <v>0</v>
      </c>
      <c r="P12471">
        <v>0</v>
      </c>
      <c r="Q12471">
        <v>0</v>
      </c>
      <c r="S12471">
        <v>0</v>
      </c>
    </row>
    <row r="12472" spans="1:19" x14ac:dyDescent="0.25">
      <c r="A12472" s="20" t="s">
        <v>26047</v>
      </c>
      <c r="B12472" t="s">
        <v>25864</v>
      </c>
      <c r="C12472" t="s">
        <v>387</v>
      </c>
      <c r="D12472" s="20" t="s">
        <v>1002</v>
      </c>
      <c r="E12472" s="26">
        <v>44013</v>
      </c>
      <c r="F12472">
        <v>0</v>
      </c>
      <c r="G12472">
        <v>0</v>
      </c>
      <c r="I12472">
        <v>0</v>
      </c>
      <c r="J12472">
        <v>0</v>
      </c>
      <c r="L12472">
        <v>0</v>
      </c>
      <c r="N12472">
        <v>0</v>
      </c>
      <c r="P12472">
        <v>0</v>
      </c>
      <c r="Q12472">
        <v>0</v>
      </c>
      <c r="S12472">
        <v>0</v>
      </c>
    </row>
    <row r="12473" spans="1:19" x14ac:dyDescent="0.25">
      <c r="A12473" s="20" t="s">
        <v>26048</v>
      </c>
      <c r="B12473" t="s">
        <v>25865</v>
      </c>
      <c r="C12473" t="s">
        <v>223</v>
      </c>
      <c r="D12473" s="20" t="s">
        <v>1002</v>
      </c>
      <c r="E12473" s="26">
        <v>44013</v>
      </c>
      <c r="F12473">
        <v>0</v>
      </c>
      <c r="G12473">
        <v>0</v>
      </c>
      <c r="I12473">
        <v>0</v>
      </c>
      <c r="J12473">
        <v>0</v>
      </c>
      <c r="L12473">
        <v>0</v>
      </c>
      <c r="N12473">
        <v>0</v>
      </c>
      <c r="P12473">
        <v>0</v>
      </c>
      <c r="Q12473">
        <v>0</v>
      </c>
      <c r="S12473">
        <v>0</v>
      </c>
    </row>
    <row r="12474" spans="1:19" x14ac:dyDescent="0.25">
      <c r="A12474" s="20" t="s">
        <v>26049</v>
      </c>
      <c r="B12474" t="s">
        <v>25866</v>
      </c>
      <c r="C12474" t="s">
        <v>346</v>
      </c>
      <c r="D12474" s="20" t="s">
        <v>1002</v>
      </c>
      <c r="E12474" s="26">
        <v>44013</v>
      </c>
      <c r="F12474">
        <v>0</v>
      </c>
      <c r="G12474">
        <v>0</v>
      </c>
      <c r="I12474">
        <v>0</v>
      </c>
      <c r="J12474">
        <v>0</v>
      </c>
      <c r="L12474">
        <v>0</v>
      </c>
      <c r="N12474">
        <v>0</v>
      </c>
      <c r="P12474">
        <v>0</v>
      </c>
      <c r="Q12474">
        <v>0</v>
      </c>
      <c r="S12474">
        <v>0</v>
      </c>
    </row>
    <row r="12475" spans="1:19" x14ac:dyDescent="0.25">
      <c r="A12475" s="20" t="s">
        <v>26050</v>
      </c>
      <c r="B12475" t="s">
        <v>25867</v>
      </c>
      <c r="C12475" t="s">
        <v>207</v>
      </c>
      <c r="D12475" s="20" t="s">
        <v>1002</v>
      </c>
      <c r="E12475" s="26">
        <v>44013</v>
      </c>
      <c r="F12475">
        <v>4.5</v>
      </c>
      <c r="G12475">
        <v>3</v>
      </c>
      <c r="I12475">
        <v>22</v>
      </c>
      <c r="J12475">
        <v>26</v>
      </c>
      <c r="L12475">
        <v>18</v>
      </c>
      <c r="N12475">
        <v>21</v>
      </c>
      <c r="P12475">
        <v>1</v>
      </c>
      <c r="Q12475">
        <v>1</v>
      </c>
      <c r="S12475">
        <v>1</v>
      </c>
    </row>
    <row r="12476" spans="1:19" x14ac:dyDescent="0.25">
      <c r="A12476" s="20" t="s">
        <v>26051</v>
      </c>
      <c r="B12476" t="s">
        <v>25868</v>
      </c>
      <c r="C12476" t="s">
        <v>212</v>
      </c>
      <c r="D12476" s="20" t="s">
        <v>1002</v>
      </c>
      <c r="E12476" s="26">
        <v>44013</v>
      </c>
      <c r="F12476">
        <v>3.5</v>
      </c>
      <c r="G12476">
        <v>4</v>
      </c>
      <c r="I12476">
        <v>9</v>
      </c>
      <c r="J12476">
        <v>20</v>
      </c>
      <c r="L12476">
        <v>23</v>
      </c>
      <c r="N12476">
        <v>8</v>
      </c>
      <c r="P12476">
        <v>0</v>
      </c>
      <c r="Q12476">
        <v>1</v>
      </c>
      <c r="S12476">
        <v>1</v>
      </c>
    </row>
    <row r="12477" spans="1:19" x14ac:dyDescent="0.25">
      <c r="A12477" s="20" t="s">
        <v>26052</v>
      </c>
      <c r="B12477" t="s">
        <v>25869</v>
      </c>
      <c r="C12477" t="s">
        <v>963</v>
      </c>
      <c r="D12477" s="20" t="s">
        <v>1002</v>
      </c>
      <c r="E12477" s="26">
        <v>44013</v>
      </c>
      <c r="F12477">
        <v>0</v>
      </c>
      <c r="G12477">
        <v>0</v>
      </c>
      <c r="I12477">
        <v>0</v>
      </c>
      <c r="J12477">
        <v>0</v>
      </c>
      <c r="L12477">
        <v>0</v>
      </c>
      <c r="N12477">
        <v>0</v>
      </c>
      <c r="P12477">
        <v>0</v>
      </c>
      <c r="Q12477">
        <v>0</v>
      </c>
      <c r="S12477">
        <v>0</v>
      </c>
    </row>
    <row r="12478" spans="1:19" x14ac:dyDescent="0.25">
      <c r="A12478" s="20" t="s">
        <v>26053</v>
      </c>
      <c r="B12478" t="s">
        <v>25870</v>
      </c>
      <c r="C12478" t="s">
        <v>225</v>
      </c>
      <c r="D12478" s="20" t="s">
        <v>1002</v>
      </c>
      <c r="E12478" s="26">
        <v>44013</v>
      </c>
      <c r="F12478">
        <v>3.5</v>
      </c>
      <c r="G12478">
        <v>6</v>
      </c>
      <c r="I12478">
        <v>11</v>
      </c>
      <c r="J12478">
        <v>30</v>
      </c>
      <c r="L12478">
        <v>55</v>
      </c>
      <c r="N12478">
        <v>11</v>
      </c>
      <c r="P12478">
        <v>0</v>
      </c>
      <c r="Q12478">
        <v>0</v>
      </c>
      <c r="S12478">
        <v>0</v>
      </c>
    </row>
    <row r="12479" spans="1:19" x14ac:dyDescent="0.25">
      <c r="A12479" s="20" t="s">
        <v>26054</v>
      </c>
      <c r="B12479" t="s">
        <v>25871</v>
      </c>
      <c r="C12479" t="s">
        <v>901</v>
      </c>
      <c r="D12479" s="20" t="s">
        <v>1002</v>
      </c>
      <c r="E12479" s="26">
        <v>44013</v>
      </c>
      <c r="F12479">
        <v>5.5</v>
      </c>
      <c r="G12479">
        <v>6.5</v>
      </c>
      <c r="I12479">
        <v>20</v>
      </c>
      <c r="J12479">
        <v>30</v>
      </c>
      <c r="L12479">
        <v>36</v>
      </c>
      <c r="N12479">
        <v>16</v>
      </c>
      <c r="P12479">
        <v>2</v>
      </c>
      <c r="Q12479">
        <v>4</v>
      </c>
      <c r="S12479">
        <v>4</v>
      </c>
    </row>
    <row r="12480" spans="1:19" x14ac:dyDescent="0.25">
      <c r="A12480" s="20" t="s">
        <v>26055</v>
      </c>
      <c r="B12480" t="s">
        <v>25872</v>
      </c>
      <c r="C12480" t="s">
        <v>232</v>
      </c>
      <c r="D12480" s="20" t="s">
        <v>1002</v>
      </c>
      <c r="E12480" s="26">
        <v>44013</v>
      </c>
      <c r="F12480">
        <v>13.5</v>
      </c>
      <c r="G12480">
        <v>14.5</v>
      </c>
      <c r="I12480">
        <v>153</v>
      </c>
      <c r="J12480">
        <v>129</v>
      </c>
      <c r="L12480">
        <v>143</v>
      </c>
      <c r="N12480">
        <v>153</v>
      </c>
      <c r="P12480">
        <v>0</v>
      </c>
      <c r="Q12480">
        <v>11</v>
      </c>
      <c r="S12480">
        <v>0</v>
      </c>
    </row>
    <row r="12481" spans="1:19" x14ac:dyDescent="0.25">
      <c r="A12481" s="20" t="s">
        <v>26056</v>
      </c>
      <c r="B12481" t="s">
        <v>25873</v>
      </c>
      <c r="C12481" t="s">
        <v>317</v>
      </c>
      <c r="D12481" s="20" t="s">
        <v>1002</v>
      </c>
      <c r="E12481" s="26">
        <v>44013</v>
      </c>
      <c r="F12481">
        <v>7.5</v>
      </c>
      <c r="G12481">
        <v>7.5</v>
      </c>
      <c r="I12481">
        <v>13</v>
      </c>
      <c r="J12481">
        <v>39</v>
      </c>
      <c r="L12481">
        <v>43</v>
      </c>
      <c r="N12481">
        <v>12</v>
      </c>
      <c r="P12481">
        <v>2</v>
      </c>
      <c r="Q12481">
        <v>2</v>
      </c>
      <c r="S12481">
        <v>1</v>
      </c>
    </row>
    <row r="12482" spans="1:19" x14ac:dyDescent="0.25">
      <c r="A12482" s="20" t="s">
        <v>26057</v>
      </c>
      <c r="B12482" t="s">
        <v>25874</v>
      </c>
      <c r="C12482" t="s">
        <v>25332</v>
      </c>
      <c r="D12482" s="20" t="s">
        <v>1002</v>
      </c>
      <c r="E12482" s="26">
        <v>44013</v>
      </c>
      <c r="F12482">
        <v>3</v>
      </c>
      <c r="G12482">
        <v>3</v>
      </c>
      <c r="I12482">
        <v>12</v>
      </c>
      <c r="J12482">
        <v>16</v>
      </c>
      <c r="L12482">
        <v>16</v>
      </c>
      <c r="N12482">
        <v>11</v>
      </c>
      <c r="P12482">
        <v>0</v>
      </c>
      <c r="Q12482">
        <v>0</v>
      </c>
      <c r="S12482">
        <v>1</v>
      </c>
    </row>
    <row r="12483" spans="1:19" x14ac:dyDescent="0.25">
      <c r="A12483" s="20" t="s">
        <v>26058</v>
      </c>
      <c r="B12483" t="s">
        <v>25875</v>
      </c>
      <c r="C12483" t="s">
        <v>214</v>
      </c>
      <c r="D12483" s="20" t="s">
        <v>1002</v>
      </c>
      <c r="E12483" s="26">
        <v>44013</v>
      </c>
      <c r="F12483">
        <v>14</v>
      </c>
      <c r="G12483">
        <v>15.5</v>
      </c>
      <c r="I12483">
        <v>71</v>
      </c>
      <c r="J12483">
        <v>120</v>
      </c>
      <c r="L12483">
        <v>131</v>
      </c>
      <c r="N12483">
        <v>60</v>
      </c>
      <c r="P12483">
        <v>13</v>
      </c>
      <c r="Q12483">
        <v>15</v>
      </c>
      <c r="S12483">
        <v>11</v>
      </c>
    </row>
    <row r="12484" spans="1:19" x14ac:dyDescent="0.25">
      <c r="A12484" s="20" t="s">
        <v>26059</v>
      </c>
      <c r="B12484" t="s">
        <v>25876</v>
      </c>
      <c r="C12484" t="s">
        <v>903</v>
      </c>
      <c r="D12484" s="20" t="s">
        <v>1002</v>
      </c>
      <c r="E12484" s="26">
        <v>44013</v>
      </c>
      <c r="F12484">
        <v>4</v>
      </c>
      <c r="G12484">
        <v>3</v>
      </c>
      <c r="I12484">
        <v>24</v>
      </c>
      <c r="J12484">
        <v>22</v>
      </c>
      <c r="L12484">
        <v>16</v>
      </c>
      <c r="N12484">
        <v>21</v>
      </c>
      <c r="P12484">
        <v>3</v>
      </c>
      <c r="Q12484">
        <v>4</v>
      </c>
      <c r="S12484">
        <v>3</v>
      </c>
    </row>
    <row r="12485" spans="1:19" x14ac:dyDescent="0.25">
      <c r="A12485" s="20" t="s">
        <v>26060</v>
      </c>
      <c r="B12485" t="s">
        <v>25877</v>
      </c>
      <c r="C12485" t="s">
        <v>230</v>
      </c>
      <c r="D12485" s="20" t="s">
        <v>1002</v>
      </c>
      <c r="E12485" s="26">
        <v>44013</v>
      </c>
      <c r="F12485">
        <v>0</v>
      </c>
      <c r="G12485">
        <v>0</v>
      </c>
      <c r="I12485">
        <v>0</v>
      </c>
      <c r="J12485">
        <v>0</v>
      </c>
      <c r="L12485">
        <v>0</v>
      </c>
      <c r="N12485">
        <v>0</v>
      </c>
      <c r="P12485">
        <v>0</v>
      </c>
      <c r="Q12485">
        <v>0</v>
      </c>
      <c r="S12485">
        <v>0</v>
      </c>
    </row>
    <row r="12486" spans="1:19" x14ac:dyDescent="0.25">
      <c r="A12486" s="20" t="s">
        <v>26061</v>
      </c>
      <c r="B12486" t="s">
        <v>25878</v>
      </c>
      <c r="C12486" t="s">
        <v>234</v>
      </c>
      <c r="D12486" s="20" t="s">
        <v>1002</v>
      </c>
      <c r="E12486" s="26">
        <v>44013</v>
      </c>
      <c r="F12486">
        <v>0</v>
      </c>
      <c r="G12486">
        <v>0</v>
      </c>
      <c r="I12486">
        <v>0</v>
      </c>
      <c r="J12486">
        <v>0</v>
      </c>
      <c r="L12486">
        <v>0</v>
      </c>
      <c r="N12486">
        <v>0</v>
      </c>
      <c r="P12486">
        <v>0</v>
      </c>
      <c r="Q12486">
        <v>0</v>
      </c>
      <c r="S12486">
        <v>0</v>
      </c>
    </row>
    <row r="12487" spans="1:19" x14ac:dyDescent="0.25">
      <c r="A12487" s="20" t="s">
        <v>26062</v>
      </c>
      <c r="B12487" t="s">
        <v>25879</v>
      </c>
      <c r="C12487" t="s">
        <v>217</v>
      </c>
      <c r="D12487" s="20" t="s">
        <v>1002</v>
      </c>
      <c r="E12487" s="26">
        <v>44013</v>
      </c>
      <c r="F12487">
        <v>0</v>
      </c>
      <c r="G12487">
        <v>0</v>
      </c>
      <c r="I12487">
        <v>0</v>
      </c>
      <c r="J12487">
        <v>0</v>
      </c>
      <c r="L12487">
        <v>0</v>
      </c>
      <c r="N12487">
        <v>0</v>
      </c>
      <c r="P12487">
        <v>0</v>
      </c>
      <c r="Q12487">
        <v>0</v>
      </c>
      <c r="S12487">
        <v>0</v>
      </c>
    </row>
    <row r="12488" spans="1:19" x14ac:dyDescent="0.25">
      <c r="A12488" s="20" t="s">
        <v>26063</v>
      </c>
      <c r="B12488" t="s">
        <v>25880</v>
      </c>
      <c r="C12488" t="s">
        <v>342</v>
      </c>
      <c r="D12488" s="20" t="s">
        <v>1002</v>
      </c>
      <c r="E12488" s="26">
        <v>44013</v>
      </c>
      <c r="F12488">
        <v>2</v>
      </c>
      <c r="G12488">
        <v>3</v>
      </c>
      <c r="I12488">
        <v>30</v>
      </c>
      <c r="J12488">
        <v>18</v>
      </c>
      <c r="L12488">
        <v>36</v>
      </c>
      <c r="N12488">
        <v>29</v>
      </c>
      <c r="P12488">
        <v>0</v>
      </c>
      <c r="Q12488">
        <v>0</v>
      </c>
      <c r="S12488">
        <v>0</v>
      </c>
    </row>
    <row r="12489" spans="1:19" x14ac:dyDescent="0.25">
      <c r="A12489" s="20" t="s">
        <v>26064</v>
      </c>
      <c r="B12489" t="s">
        <v>25881</v>
      </c>
      <c r="C12489" t="s">
        <v>220</v>
      </c>
      <c r="D12489" s="20" t="s">
        <v>1002</v>
      </c>
      <c r="E12489" s="26">
        <v>44013</v>
      </c>
      <c r="F12489">
        <v>0</v>
      </c>
      <c r="G12489">
        <v>0</v>
      </c>
      <c r="I12489">
        <v>0</v>
      </c>
      <c r="J12489">
        <v>0</v>
      </c>
      <c r="L12489">
        <v>0</v>
      </c>
      <c r="N12489">
        <v>0</v>
      </c>
      <c r="P12489">
        <v>0</v>
      </c>
      <c r="Q12489">
        <v>0</v>
      </c>
      <c r="S12489">
        <v>0</v>
      </c>
    </row>
    <row r="12490" spans="1:19" x14ac:dyDescent="0.25">
      <c r="A12490" s="20" t="s">
        <v>26065</v>
      </c>
      <c r="B12490" t="s">
        <v>25882</v>
      </c>
      <c r="C12490" t="s">
        <v>242</v>
      </c>
      <c r="D12490" s="20" t="s">
        <v>1000</v>
      </c>
      <c r="E12490" s="26">
        <v>44013</v>
      </c>
      <c r="F12490">
        <v>0</v>
      </c>
      <c r="G12490">
        <v>0</v>
      </c>
      <c r="I12490">
        <v>0</v>
      </c>
      <c r="J12490">
        <v>0</v>
      </c>
      <c r="L12490">
        <v>0</v>
      </c>
      <c r="N12490">
        <v>0</v>
      </c>
      <c r="P12490">
        <v>0</v>
      </c>
      <c r="Q12490">
        <v>0</v>
      </c>
      <c r="S12490">
        <v>0</v>
      </c>
    </row>
    <row r="12491" spans="1:19" x14ac:dyDescent="0.25">
      <c r="A12491" s="20" t="s">
        <v>26066</v>
      </c>
      <c r="B12491" t="s">
        <v>25883</v>
      </c>
      <c r="C12491" t="s">
        <v>242</v>
      </c>
      <c r="D12491" s="20" t="s">
        <v>1002</v>
      </c>
      <c r="E12491" s="26">
        <v>44013</v>
      </c>
      <c r="F12491">
        <v>0</v>
      </c>
      <c r="G12491">
        <v>0</v>
      </c>
      <c r="I12491">
        <v>0</v>
      </c>
      <c r="J12491">
        <v>0</v>
      </c>
      <c r="L12491">
        <v>0</v>
      </c>
      <c r="N12491">
        <v>0</v>
      </c>
      <c r="P12491">
        <v>0</v>
      </c>
      <c r="Q12491">
        <v>0</v>
      </c>
      <c r="S12491">
        <v>0</v>
      </c>
    </row>
    <row r="12492" spans="1:19" x14ac:dyDescent="0.25">
      <c r="A12492" s="20" t="s">
        <v>26067</v>
      </c>
      <c r="B12492" t="s">
        <v>25884</v>
      </c>
      <c r="C12492" t="s">
        <v>2724</v>
      </c>
      <c r="D12492" s="20" t="s">
        <v>1000</v>
      </c>
      <c r="E12492" s="26">
        <v>44013</v>
      </c>
      <c r="F12492">
        <v>2.5</v>
      </c>
      <c r="G12492">
        <v>1.5</v>
      </c>
      <c r="I12492">
        <v>16</v>
      </c>
      <c r="J12492">
        <v>14</v>
      </c>
      <c r="L12492">
        <v>8</v>
      </c>
      <c r="N12492">
        <v>14</v>
      </c>
      <c r="P12492">
        <v>2</v>
      </c>
      <c r="Q12492">
        <v>2</v>
      </c>
      <c r="S12492">
        <v>2</v>
      </c>
    </row>
    <row r="12493" spans="1:19" x14ac:dyDescent="0.25">
      <c r="A12493" s="20" t="s">
        <v>26068</v>
      </c>
      <c r="B12493" t="s">
        <v>25885</v>
      </c>
      <c r="C12493" t="s">
        <v>2724</v>
      </c>
      <c r="D12493" s="20" t="s">
        <v>1001</v>
      </c>
      <c r="E12493" s="26">
        <v>44013</v>
      </c>
      <c r="F12493">
        <v>5.5</v>
      </c>
      <c r="G12493">
        <v>5</v>
      </c>
      <c r="I12493">
        <v>22</v>
      </c>
      <c r="J12493">
        <v>30</v>
      </c>
      <c r="L12493">
        <v>26</v>
      </c>
      <c r="N12493">
        <v>20</v>
      </c>
      <c r="P12493">
        <v>0</v>
      </c>
      <c r="Q12493">
        <v>2</v>
      </c>
      <c r="S12493">
        <v>2</v>
      </c>
    </row>
    <row r="12494" spans="1:19" x14ac:dyDescent="0.25">
      <c r="A12494" s="20" t="s">
        <v>26069</v>
      </c>
      <c r="B12494" t="s">
        <v>25886</v>
      </c>
      <c r="C12494" t="s">
        <v>2724</v>
      </c>
      <c r="D12494" s="20" t="s">
        <v>1002</v>
      </c>
      <c r="E12494" s="26">
        <v>44013</v>
      </c>
      <c r="F12494">
        <v>8</v>
      </c>
      <c r="G12494">
        <v>6.5</v>
      </c>
      <c r="I12494">
        <v>38</v>
      </c>
      <c r="J12494">
        <v>44</v>
      </c>
      <c r="L12494">
        <v>34</v>
      </c>
      <c r="N12494">
        <v>34</v>
      </c>
      <c r="P12494">
        <v>2</v>
      </c>
      <c r="Q12494">
        <v>4</v>
      </c>
      <c r="S12494">
        <v>4</v>
      </c>
    </row>
    <row r="12495" spans="1:19" x14ac:dyDescent="0.25">
      <c r="A12495" s="20" t="s">
        <v>26070</v>
      </c>
      <c r="B12495" t="s">
        <v>25887</v>
      </c>
      <c r="C12495" t="s">
        <v>237</v>
      </c>
      <c r="D12495" s="20" t="s">
        <v>1000</v>
      </c>
      <c r="E12495" s="26">
        <v>44013</v>
      </c>
      <c r="F12495">
        <v>10</v>
      </c>
      <c r="G12495">
        <v>11</v>
      </c>
      <c r="I12495">
        <v>28</v>
      </c>
      <c r="J12495">
        <v>60</v>
      </c>
      <c r="L12495">
        <v>66</v>
      </c>
      <c r="N12495">
        <v>19</v>
      </c>
      <c r="P12495">
        <v>5</v>
      </c>
      <c r="Q12495">
        <v>6</v>
      </c>
      <c r="S12495">
        <v>9</v>
      </c>
    </row>
    <row r="12496" spans="1:19" x14ac:dyDescent="0.25">
      <c r="A12496" s="20" t="s">
        <v>26071</v>
      </c>
      <c r="B12496" t="s">
        <v>25888</v>
      </c>
      <c r="C12496" t="s">
        <v>237</v>
      </c>
      <c r="D12496" s="20" t="s">
        <v>1002</v>
      </c>
      <c r="E12496" s="26">
        <v>44013</v>
      </c>
      <c r="F12496">
        <v>10</v>
      </c>
      <c r="G12496">
        <v>11</v>
      </c>
      <c r="I12496">
        <v>28</v>
      </c>
      <c r="J12496">
        <v>60</v>
      </c>
      <c r="L12496">
        <v>66</v>
      </c>
      <c r="N12496">
        <v>19</v>
      </c>
      <c r="P12496">
        <v>5</v>
      </c>
      <c r="Q12496">
        <v>6</v>
      </c>
      <c r="S12496">
        <v>9</v>
      </c>
    </row>
    <row r="12497" spans="1:19" x14ac:dyDescent="0.25">
      <c r="A12497" s="20" t="s">
        <v>26072</v>
      </c>
      <c r="B12497" t="s">
        <v>25889</v>
      </c>
      <c r="C12497" t="s">
        <v>238</v>
      </c>
      <c r="D12497" s="20" t="s">
        <v>1000</v>
      </c>
      <c r="E12497" s="26">
        <v>44013</v>
      </c>
      <c r="F12497">
        <v>3</v>
      </c>
      <c r="G12497">
        <v>3</v>
      </c>
      <c r="I12497">
        <v>11</v>
      </c>
      <c r="J12497">
        <v>12</v>
      </c>
      <c r="L12497">
        <v>15</v>
      </c>
      <c r="N12497">
        <v>11</v>
      </c>
      <c r="P12497">
        <v>0</v>
      </c>
      <c r="Q12497">
        <v>0</v>
      </c>
      <c r="S12497">
        <v>0</v>
      </c>
    </row>
    <row r="12498" spans="1:19" x14ac:dyDescent="0.25">
      <c r="A12498" s="20" t="s">
        <v>26073</v>
      </c>
      <c r="B12498" t="s">
        <v>25890</v>
      </c>
      <c r="C12498" t="s">
        <v>238</v>
      </c>
      <c r="D12498" s="20" t="s">
        <v>1002</v>
      </c>
      <c r="E12498" s="26">
        <v>44013</v>
      </c>
      <c r="F12498">
        <v>3</v>
      </c>
      <c r="G12498">
        <v>3</v>
      </c>
      <c r="I12498">
        <v>11</v>
      </c>
      <c r="J12498">
        <v>12</v>
      </c>
      <c r="L12498">
        <v>15</v>
      </c>
      <c r="N12498">
        <v>11</v>
      </c>
      <c r="P12498">
        <v>0</v>
      </c>
      <c r="Q12498">
        <v>0</v>
      </c>
      <c r="S12498">
        <v>0</v>
      </c>
    </row>
    <row r="12499" spans="1:19" x14ac:dyDescent="0.25">
      <c r="A12499" s="20" t="s">
        <v>26074</v>
      </c>
      <c r="B12499" t="s">
        <v>25891</v>
      </c>
      <c r="C12499" t="s">
        <v>239</v>
      </c>
      <c r="D12499" s="20" t="s">
        <v>1000</v>
      </c>
      <c r="E12499" s="26">
        <v>44013</v>
      </c>
      <c r="F12499">
        <v>0</v>
      </c>
      <c r="G12499">
        <v>0</v>
      </c>
      <c r="I12499">
        <v>0</v>
      </c>
      <c r="J12499">
        <v>0</v>
      </c>
      <c r="L12499">
        <v>0</v>
      </c>
      <c r="N12499">
        <v>0</v>
      </c>
      <c r="P12499">
        <v>0</v>
      </c>
      <c r="Q12499">
        <v>0</v>
      </c>
      <c r="S12499">
        <v>0</v>
      </c>
    </row>
    <row r="12500" spans="1:19" x14ac:dyDescent="0.25">
      <c r="A12500" s="20" t="s">
        <v>26075</v>
      </c>
      <c r="B12500" t="s">
        <v>25892</v>
      </c>
      <c r="C12500" t="s">
        <v>239</v>
      </c>
      <c r="D12500" s="20" t="s">
        <v>1002</v>
      </c>
      <c r="E12500" s="26">
        <v>44013</v>
      </c>
      <c r="F12500">
        <v>0</v>
      </c>
      <c r="G12500">
        <v>0</v>
      </c>
      <c r="I12500">
        <v>0</v>
      </c>
      <c r="J12500">
        <v>0</v>
      </c>
      <c r="L12500">
        <v>0</v>
      </c>
      <c r="N12500">
        <v>0</v>
      </c>
      <c r="P12500">
        <v>0</v>
      </c>
      <c r="Q12500">
        <v>0</v>
      </c>
      <c r="S12500">
        <v>0</v>
      </c>
    </row>
    <row r="12501" spans="1:19" x14ac:dyDescent="0.25">
      <c r="A12501" s="20" t="s">
        <v>26076</v>
      </c>
      <c r="B12501" t="s">
        <v>25893</v>
      </c>
      <c r="C12501" t="s">
        <v>1988</v>
      </c>
      <c r="D12501" s="20" t="s">
        <v>1000</v>
      </c>
      <c r="E12501" s="26">
        <v>44013</v>
      </c>
      <c r="F12501">
        <v>2.5</v>
      </c>
      <c r="G12501">
        <v>4.5</v>
      </c>
      <c r="I12501">
        <v>11</v>
      </c>
      <c r="J12501">
        <v>14</v>
      </c>
      <c r="L12501">
        <v>26</v>
      </c>
      <c r="N12501">
        <v>10</v>
      </c>
      <c r="P12501">
        <v>2</v>
      </c>
      <c r="Q12501">
        <v>3</v>
      </c>
      <c r="S12501">
        <v>1</v>
      </c>
    </row>
    <row r="12502" spans="1:19" x14ac:dyDescent="0.25">
      <c r="A12502" s="20" t="s">
        <v>26077</v>
      </c>
      <c r="B12502" t="s">
        <v>25894</v>
      </c>
      <c r="C12502" t="s">
        <v>1988</v>
      </c>
      <c r="D12502" s="20" t="s">
        <v>1001</v>
      </c>
      <c r="E12502" s="26">
        <v>44013</v>
      </c>
      <c r="F12502">
        <v>4.5</v>
      </c>
      <c r="G12502">
        <v>5</v>
      </c>
      <c r="I12502">
        <v>15</v>
      </c>
      <c r="J12502">
        <v>23</v>
      </c>
      <c r="L12502">
        <v>27</v>
      </c>
      <c r="N12502">
        <v>12</v>
      </c>
      <c r="P12502">
        <v>1</v>
      </c>
      <c r="Q12502">
        <v>1</v>
      </c>
      <c r="S12502">
        <v>3</v>
      </c>
    </row>
    <row r="12503" spans="1:19" x14ac:dyDescent="0.25">
      <c r="A12503" s="20" t="s">
        <v>26078</v>
      </c>
      <c r="B12503" t="s">
        <v>25895</v>
      </c>
      <c r="C12503" t="s">
        <v>1988</v>
      </c>
      <c r="D12503" s="20" t="s">
        <v>1002</v>
      </c>
      <c r="E12503" s="26">
        <v>44013</v>
      </c>
      <c r="F12503">
        <v>7</v>
      </c>
      <c r="G12503">
        <v>9.5</v>
      </c>
      <c r="I12503">
        <v>26</v>
      </c>
      <c r="J12503">
        <v>37</v>
      </c>
      <c r="L12503">
        <v>53</v>
      </c>
      <c r="N12503">
        <v>22</v>
      </c>
      <c r="P12503">
        <v>3</v>
      </c>
      <c r="Q12503">
        <v>4</v>
      </c>
      <c r="S12503">
        <v>4</v>
      </c>
    </row>
    <row r="12504" spans="1:19" x14ac:dyDescent="0.25">
      <c r="A12504" s="20" t="s">
        <v>26079</v>
      </c>
      <c r="B12504" t="s">
        <v>25896</v>
      </c>
      <c r="C12504" t="s">
        <v>966</v>
      </c>
      <c r="D12504" s="20" t="s">
        <v>1000</v>
      </c>
      <c r="E12504" s="26">
        <v>44013</v>
      </c>
      <c r="F12504">
        <v>0</v>
      </c>
      <c r="G12504">
        <v>0</v>
      </c>
      <c r="I12504">
        <v>0</v>
      </c>
      <c r="J12504">
        <v>0</v>
      </c>
      <c r="L12504">
        <v>0</v>
      </c>
      <c r="N12504">
        <v>0</v>
      </c>
      <c r="P12504">
        <v>0</v>
      </c>
      <c r="Q12504">
        <v>0</v>
      </c>
      <c r="S12504">
        <v>0</v>
      </c>
    </row>
    <row r="12505" spans="1:19" x14ac:dyDescent="0.25">
      <c r="A12505" s="20" t="s">
        <v>26080</v>
      </c>
      <c r="B12505" t="s">
        <v>25897</v>
      </c>
      <c r="C12505" t="s">
        <v>966</v>
      </c>
      <c r="D12505" s="20" t="s">
        <v>1002</v>
      </c>
      <c r="E12505" s="26">
        <v>44013</v>
      </c>
      <c r="F12505">
        <v>0</v>
      </c>
      <c r="G12505">
        <v>0</v>
      </c>
      <c r="I12505">
        <v>0</v>
      </c>
      <c r="J12505">
        <v>0</v>
      </c>
      <c r="L12505">
        <v>0</v>
      </c>
      <c r="N12505">
        <v>0</v>
      </c>
      <c r="P12505">
        <v>0</v>
      </c>
      <c r="Q12505">
        <v>0</v>
      </c>
      <c r="S12505">
        <v>0</v>
      </c>
    </row>
    <row r="12506" spans="1:19" x14ac:dyDescent="0.25">
      <c r="A12506" s="20" t="s">
        <v>26081</v>
      </c>
      <c r="B12506" t="s">
        <v>25898</v>
      </c>
      <c r="C12506" t="s">
        <v>240</v>
      </c>
      <c r="D12506" s="20" t="s">
        <v>1000</v>
      </c>
      <c r="E12506" s="26">
        <v>44013</v>
      </c>
      <c r="F12506">
        <v>14</v>
      </c>
      <c r="G12506">
        <v>17.5</v>
      </c>
      <c r="I12506">
        <v>29</v>
      </c>
      <c r="J12506">
        <v>75</v>
      </c>
      <c r="L12506">
        <v>100</v>
      </c>
      <c r="N12506">
        <v>26</v>
      </c>
      <c r="P12506">
        <v>2</v>
      </c>
      <c r="Q12506">
        <v>4</v>
      </c>
      <c r="S12506">
        <v>3</v>
      </c>
    </row>
    <row r="12507" spans="1:19" x14ac:dyDescent="0.25">
      <c r="A12507" s="20" t="s">
        <v>26082</v>
      </c>
      <c r="B12507" t="s">
        <v>25899</v>
      </c>
      <c r="C12507" t="s">
        <v>240</v>
      </c>
      <c r="D12507" s="20" t="s">
        <v>1002</v>
      </c>
      <c r="E12507" s="26">
        <v>44013</v>
      </c>
      <c r="F12507">
        <v>14</v>
      </c>
      <c r="G12507">
        <v>17.5</v>
      </c>
      <c r="I12507">
        <v>29</v>
      </c>
      <c r="J12507">
        <v>75</v>
      </c>
      <c r="L12507">
        <v>100</v>
      </c>
      <c r="N12507">
        <v>26</v>
      </c>
      <c r="P12507">
        <v>2</v>
      </c>
      <c r="Q12507">
        <v>4</v>
      </c>
      <c r="S12507">
        <v>3</v>
      </c>
    </row>
    <row r="12508" spans="1:19" x14ac:dyDescent="0.25">
      <c r="A12508" s="20" t="s">
        <v>26083</v>
      </c>
      <c r="B12508" t="s">
        <v>25900</v>
      </c>
      <c r="C12508" t="s">
        <v>241</v>
      </c>
      <c r="D12508" s="20" t="s">
        <v>1000</v>
      </c>
      <c r="E12508" s="26">
        <v>44013</v>
      </c>
      <c r="F12508">
        <v>34.5</v>
      </c>
      <c r="G12508">
        <v>43.5</v>
      </c>
      <c r="I12508">
        <v>307</v>
      </c>
      <c r="J12508">
        <v>364</v>
      </c>
      <c r="L12508">
        <v>475</v>
      </c>
      <c r="N12508">
        <v>296</v>
      </c>
      <c r="P12508">
        <v>9</v>
      </c>
      <c r="Q12508">
        <v>26</v>
      </c>
      <c r="S12508">
        <v>10</v>
      </c>
    </row>
    <row r="12509" spans="1:19" x14ac:dyDescent="0.25">
      <c r="A12509" s="20" t="s">
        <v>26084</v>
      </c>
      <c r="B12509" t="s">
        <v>25901</v>
      </c>
      <c r="C12509" t="s">
        <v>241</v>
      </c>
      <c r="D12509" s="20" t="s">
        <v>1002</v>
      </c>
      <c r="E12509" s="26">
        <v>44013</v>
      </c>
      <c r="F12509">
        <v>34.5</v>
      </c>
      <c r="G12509">
        <v>43.5</v>
      </c>
      <c r="I12509">
        <v>307</v>
      </c>
      <c r="J12509">
        <v>364</v>
      </c>
      <c r="L12509">
        <v>475</v>
      </c>
      <c r="N12509">
        <v>296</v>
      </c>
      <c r="P12509">
        <v>9</v>
      </c>
      <c r="Q12509">
        <v>26</v>
      </c>
      <c r="S12509">
        <v>10</v>
      </c>
    </row>
    <row r="12510" spans="1:19" x14ac:dyDescent="0.25">
      <c r="A12510" s="20" t="s">
        <v>26085</v>
      </c>
      <c r="B12510" t="s">
        <v>25902</v>
      </c>
      <c r="C12510" t="s">
        <v>318</v>
      </c>
      <c r="D12510" s="20" t="s">
        <v>1000</v>
      </c>
      <c r="E12510" s="26">
        <v>44013</v>
      </c>
      <c r="F12510">
        <v>4</v>
      </c>
      <c r="G12510">
        <v>2.5</v>
      </c>
      <c r="I12510">
        <v>17</v>
      </c>
      <c r="J12510">
        <v>23</v>
      </c>
      <c r="L12510">
        <v>15</v>
      </c>
      <c r="N12510">
        <v>17</v>
      </c>
      <c r="P12510">
        <v>1</v>
      </c>
      <c r="Q12510">
        <v>1</v>
      </c>
      <c r="S12510">
        <v>0</v>
      </c>
    </row>
    <row r="12511" spans="1:19" x14ac:dyDescent="0.25">
      <c r="A12511" s="20" t="s">
        <v>26086</v>
      </c>
      <c r="B12511" t="s">
        <v>25903</v>
      </c>
      <c r="C12511" t="s">
        <v>318</v>
      </c>
      <c r="D12511" s="20" t="s">
        <v>1002</v>
      </c>
      <c r="E12511" s="26">
        <v>44013</v>
      </c>
      <c r="F12511">
        <v>4</v>
      </c>
      <c r="G12511">
        <v>2.5</v>
      </c>
      <c r="I12511">
        <v>17</v>
      </c>
      <c r="J12511">
        <v>23</v>
      </c>
      <c r="L12511">
        <v>15</v>
      </c>
      <c r="N12511">
        <v>17</v>
      </c>
      <c r="P12511">
        <v>1</v>
      </c>
      <c r="Q12511">
        <v>1</v>
      </c>
      <c r="S12511">
        <v>0</v>
      </c>
    </row>
    <row r="12512" spans="1:19" x14ac:dyDescent="0.25">
      <c r="A12512" s="20" t="s">
        <v>26087</v>
      </c>
      <c r="B12512" t="s">
        <v>25904</v>
      </c>
      <c r="C12512" t="s">
        <v>896</v>
      </c>
      <c r="D12512" s="20" t="s">
        <v>1000</v>
      </c>
      <c r="E12512" s="26">
        <v>44013</v>
      </c>
      <c r="F12512">
        <v>70.5</v>
      </c>
      <c r="G12512">
        <v>83.5</v>
      </c>
      <c r="I12512">
        <v>419</v>
      </c>
      <c r="J12512">
        <v>562</v>
      </c>
      <c r="L12512">
        <v>705</v>
      </c>
      <c r="N12512">
        <v>393</v>
      </c>
      <c r="O12512" t="s">
        <v>904</v>
      </c>
      <c r="P12512">
        <v>21</v>
      </c>
      <c r="Q12512">
        <v>42</v>
      </c>
      <c r="S12512">
        <v>25</v>
      </c>
    </row>
    <row r="12513" spans="1:19" x14ac:dyDescent="0.25">
      <c r="A12513" s="20" t="s">
        <v>26088</v>
      </c>
      <c r="B12513" t="s">
        <v>25905</v>
      </c>
      <c r="C12513" t="s">
        <v>899</v>
      </c>
      <c r="D12513" s="20" t="s">
        <v>1001</v>
      </c>
      <c r="E12513" s="26">
        <v>44013</v>
      </c>
      <c r="F12513">
        <v>10</v>
      </c>
      <c r="G12513">
        <v>10</v>
      </c>
      <c r="I12513">
        <v>37</v>
      </c>
      <c r="J12513">
        <v>53</v>
      </c>
      <c r="L12513">
        <v>53</v>
      </c>
      <c r="N12513">
        <v>32</v>
      </c>
      <c r="O12513" t="s">
        <v>904</v>
      </c>
      <c r="P12513">
        <v>1</v>
      </c>
      <c r="Q12513">
        <v>3</v>
      </c>
      <c r="S12513">
        <v>5</v>
      </c>
    </row>
    <row r="12514" spans="1:19" x14ac:dyDescent="0.25">
      <c r="A12514" s="20" t="s">
        <v>26089</v>
      </c>
      <c r="B12514" t="s">
        <v>25906</v>
      </c>
      <c r="C12514" t="s">
        <v>1237</v>
      </c>
      <c r="D12514" s="20" t="s">
        <v>1000</v>
      </c>
      <c r="E12514" s="26">
        <v>44013</v>
      </c>
      <c r="F12514">
        <v>19</v>
      </c>
      <c r="G12514">
        <v>23.5</v>
      </c>
      <c r="I12514">
        <v>56</v>
      </c>
      <c r="J12514">
        <v>103</v>
      </c>
      <c r="L12514">
        <v>134</v>
      </c>
      <c r="N12514">
        <v>50</v>
      </c>
      <c r="P12514">
        <v>6</v>
      </c>
      <c r="Q12514">
        <v>9</v>
      </c>
      <c r="S12514">
        <v>6</v>
      </c>
    </row>
    <row r="12515" spans="1:19" x14ac:dyDescent="0.25">
      <c r="A12515" s="20" t="s">
        <v>26090</v>
      </c>
      <c r="B12515" t="s">
        <v>25907</v>
      </c>
      <c r="C12515" t="s">
        <v>1237</v>
      </c>
      <c r="D12515" s="20" t="s">
        <v>1001</v>
      </c>
      <c r="E12515" s="26">
        <v>44013</v>
      </c>
      <c r="F12515">
        <v>10</v>
      </c>
      <c r="G12515">
        <v>10</v>
      </c>
      <c r="I12515">
        <v>37</v>
      </c>
      <c r="J12515">
        <v>53</v>
      </c>
      <c r="L12515">
        <v>53</v>
      </c>
      <c r="N12515">
        <v>32</v>
      </c>
      <c r="P12515">
        <v>1</v>
      </c>
      <c r="Q12515">
        <v>3</v>
      </c>
      <c r="S12515">
        <v>5</v>
      </c>
    </row>
    <row r="12516" spans="1:19" x14ac:dyDescent="0.25">
      <c r="A12516" s="20" t="s">
        <v>26091</v>
      </c>
      <c r="B12516" t="s">
        <v>25908</v>
      </c>
      <c r="C12516" t="s">
        <v>1237</v>
      </c>
      <c r="D12516" s="20" t="s">
        <v>1002</v>
      </c>
      <c r="E12516" s="26">
        <v>44013</v>
      </c>
      <c r="F12516">
        <v>29</v>
      </c>
      <c r="G12516">
        <v>33.5</v>
      </c>
      <c r="I12516">
        <v>93</v>
      </c>
      <c r="J12516">
        <v>156</v>
      </c>
      <c r="L12516">
        <v>187</v>
      </c>
      <c r="N12516">
        <v>82</v>
      </c>
      <c r="P12516">
        <v>7</v>
      </c>
      <c r="Q12516">
        <v>12</v>
      </c>
      <c r="S12516">
        <v>11</v>
      </c>
    </row>
    <row r="12517" spans="1:19" x14ac:dyDescent="0.25">
      <c r="A12517" s="20" t="s">
        <v>26092</v>
      </c>
      <c r="B12517" t="s">
        <v>25909</v>
      </c>
      <c r="C12517" t="s">
        <v>235</v>
      </c>
      <c r="D12517" s="20" t="s">
        <v>1002</v>
      </c>
      <c r="E12517" s="26">
        <v>44013</v>
      </c>
      <c r="F12517">
        <v>80.5</v>
      </c>
      <c r="G12517">
        <v>93.5</v>
      </c>
      <c r="I12517">
        <v>456</v>
      </c>
      <c r="J12517">
        <v>615</v>
      </c>
      <c r="L12517">
        <v>758</v>
      </c>
      <c r="N12517">
        <v>425</v>
      </c>
      <c r="P12517">
        <v>22</v>
      </c>
      <c r="Q12517">
        <v>45</v>
      </c>
      <c r="S12517">
        <v>30</v>
      </c>
    </row>
    <row r="12518" spans="1:19" x14ac:dyDescent="0.25">
      <c r="A12518" s="20" t="s">
        <v>26276</v>
      </c>
      <c r="B12518" t="s">
        <v>26093</v>
      </c>
      <c r="C12518" t="s">
        <v>228</v>
      </c>
      <c r="D12518" s="20" t="s">
        <v>1000</v>
      </c>
      <c r="E12518" s="26">
        <v>44044</v>
      </c>
      <c r="F12518">
        <v>0</v>
      </c>
      <c r="G12518">
        <v>0</v>
      </c>
      <c r="I12518">
        <v>0</v>
      </c>
      <c r="J12518">
        <v>0</v>
      </c>
      <c r="L12518">
        <v>0</v>
      </c>
      <c r="N12518">
        <v>0</v>
      </c>
      <c r="P12518">
        <v>0</v>
      </c>
      <c r="Q12518">
        <v>0</v>
      </c>
      <c r="S12518">
        <v>0</v>
      </c>
    </row>
    <row r="12519" spans="1:19" x14ac:dyDescent="0.25">
      <c r="A12519" s="20" t="s">
        <v>26277</v>
      </c>
      <c r="B12519" t="s">
        <v>26094</v>
      </c>
      <c r="C12519" t="s">
        <v>211</v>
      </c>
      <c r="D12519" s="20" t="s">
        <v>1000</v>
      </c>
      <c r="E12519" s="26">
        <v>44044</v>
      </c>
      <c r="F12519">
        <v>0</v>
      </c>
      <c r="G12519">
        <v>0</v>
      </c>
      <c r="I12519">
        <v>0</v>
      </c>
      <c r="J12519">
        <v>0</v>
      </c>
      <c r="L12519">
        <v>0</v>
      </c>
      <c r="N12519">
        <v>0</v>
      </c>
      <c r="P12519">
        <v>0</v>
      </c>
      <c r="Q12519">
        <v>0</v>
      </c>
      <c r="S12519">
        <v>0</v>
      </c>
    </row>
    <row r="12520" spans="1:19" x14ac:dyDescent="0.25">
      <c r="A12520" s="20" t="s">
        <v>26278</v>
      </c>
      <c r="B12520" t="s">
        <v>26095</v>
      </c>
      <c r="C12520" t="s">
        <v>213</v>
      </c>
      <c r="D12520" s="20" t="s">
        <v>1000</v>
      </c>
      <c r="E12520" s="26">
        <v>44044</v>
      </c>
      <c r="F12520">
        <v>0</v>
      </c>
      <c r="G12520">
        <v>0</v>
      </c>
      <c r="I12520">
        <v>0</v>
      </c>
      <c r="J12520">
        <v>0</v>
      </c>
      <c r="L12520">
        <v>0</v>
      </c>
      <c r="N12520">
        <v>0</v>
      </c>
      <c r="P12520">
        <v>0</v>
      </c>
      <c r="Q12520">
        <v>0</v>
      </c>
      <c r="S12520">
        <v>0</v>
      </c>
    </row>
    <row r="12521" spans="1:19" x14ac:dyDescent="0.25">
      <c r="A12521" s="20" t="s">
        <v>26279</v>
      </c>
      <c r="B12521" t="s">
        <v>26096</v>
      </c>
      <c r="C12521" t="s">
        <v>229</v>
      </c>
      <c r="D12521" s="20" t="s">
        <v>1000</v>
      </c>
      <c r="E12521" s="26">
        <v>44044</v>
      </c>
      <c r="F12521">
        <v>0</v>
      </c>
      <c r="G12521">
        <v>0</v>
      </c>
      <c r="I12521">
        <v>0</v>
      </c>
      <c r="J12521">
        <v>0</v>
      </c>
      <c r="L12521">
        <v>0</v>
      </c>
      <c r="N12521">
        <v>0</v>
      </c>
      <c r="P12521">
        <v>0</v>
      </c>
      <c r="Q12521">
        <v>0</v>
      </c>
      <c r="S12521">
        <v>0</v>
      </c>
    </row>
    <row r="12522" spans="1:19" x14ac:dyDescent="0.25">
      <c r="A12522" s="20" t="s">
        <v>26280</v>
      </c>
      <c r="B12522" t="s">
        <v>26097</v>
      </c>
      <c r="C12522" t="s">
        <v>1051</v>
      </c>
      <c r="D12522" s="20" t="s">
        <v>1000</v>
      </c>
      <c r="E12522" s="26">
        <v>44044</v>
      </c>
      <c r="F12522">
        <v>0</v>
      </c>
      <c r="G12522">
        <v>0</v>
      </c>
      <c r="I12522">
        <v>0</v>
      </c>
      <c r="J12522">
        <v>0</v>
      </c>
      <c r="L12522">
        <v>0</v>
      </c>
      <c r="N12522">
        <v>0</v>
      </c>
      <c r="P12522">
        <v>0</v>
      </c>
      <c r="Q12522">
        <v>0</v>
      </c>
      <c r="S12522">
        <v>0</v>
      </c>
    </row>
    <row r="12523" spans="1:19" x14ac:dyDescent="0.25">
      <c r="A12523" s="20" t="s">
        <v>26281</v>
      </c>
      <c r="B12523" t="s">
        <v>26098</v>
      </c>
      <c r="C12523" t="s">
        <v>1048</v>
      </c>
      <c r="D12523" s="20" t="s">
        <v>1000</v>
      </c>
      <c r="E12523" s="26">
        <v>44044</v>
      </c>
      <c r="F12523">
        <v>0</v>
      </c>
      <c r="G12523">
        <v>0</v>
      </c>
      <c r="I12523">
        <v>0</v>
      </c>
      <c r="J12523">
        <v>0</v>
      </c>
      <c r="L12523">
        <v>0</v>
      </c>
      <c r="N12523">
        <v>0</v>
      </c>
      <c r="P12523">
        <v>0</v>
      </c>
      <c r="Q12523">
        <v>0</v>
      </c>
      <c r="S12523">
        <v>0</v>
      </c>
    </row>
    <row r="12524" spans="1:19" x14ac:dyDescent="0.25">
      <c r="A12524" s="20" t="s">
        <v>26282</v>
      </c>
      <c r="B12524" t="s">
        <v>26099</v>
      </c>
      <c r="C12524" t="s">
        <v>1047</v>
      </c>
      <c r="D12524" s="20" t="s">
        <v>1000</v>
      </c>
      <c r="E12524" s="26">
        <v>44044</v>
      </c>
      <c r="F12524">
        <v>2.5</v>
      </c>
      <c r="G12524">
        <v>1.5</v>
      </c>
      <c r="I12524">
        <v>9</v>
      </c>
      <c r="J12524">
        <v>14</v>
      </c>
      <c r="L12524">
        <v>8</v>
      </c>
      <c r="N12524">
        <v>9</v>
      </c>
      <c r="P12524">
        <v>7</v>
      </c>
      <c r="Q12524">
        <v>7</v>
      </c>
      <c r="S12524">
        <v>0</v>
      </c>
    </row>
    <row r="12525" spans="1:19" x14ac:dyDescent="0.25">
      <c r="A12525" s="20" t="s">
        <v>26283</v>
      </c>
      <c r="B12525" t="s">
        <v>26100</v>
      </c>
      <c r="C12525" t="s">
        <v>1050</v>
      </c>
      <c r="D12525" s="20" t="s">
        <v>1001</v>
      </c>
      <c r="E12525" s="26">
        <v>44044</v>
      </c>
      <c r="F12525">
        <v>1</v>
      </c>
      <c r="G12525">
        <v>1.5</v>
      </c>
      <c r="I12525">
        <v>4</v>
      </c>
      <c r="J12525">
        <v>5</v>
      </c>
      <c r="L12525">
        <v>8</v>
      </c>
      <c r="N12525">
        <v>4</v>
      </c>
      <c r="P12525">
        <v>0</v>
      </c>
      <c r="Q12525">
        <v>0</v>
      </c>
      <c r="S12525">
        <v>0</v>
      </c>
    </row>
    <row r="12526" spans="1:19" x14ac:dyDescent="0.25">
      <c r="A12526" s="20" t="s">
        <v>26284</v>
      </c>
      <c r="B12526" t="s">
        <v>26101</v>
      </c>
      <c r="C12526" t="s">
        <v>1049</v>
      </c>
      <c r="D12526" s="20" t="s">
        <v>1001</v>
      </c>
      <c r="E12526" s="26">
        <v>44044</v>
      </c>
      <c r="F12526">
        <v>0</v>
      </c>
      <c r="G12526">
        <v>0</v>
      </c>
      <c r="I12526">
        <v>0</v>
      </c>
      <c r="J12526">
        <v>0</v>
      </c>
      <c r="L12526">
        <v>0</v>
      </c>
      <c r="N12526">
        <v>0</v>
      </c>
      <c r="P12526">
        <v>0</v>
      </c>
      <c r="Q12526">
        <v>0</v>
      </c>
      <c r="S12526">
        <v>0</v>
      </c>
    </row>
    <row r="12527" spans="1:19" x14ac:dyDescent="0.25">
      <c r="A12527" s="20" t="s">
        <v>26285</v>
      </c>
      <c r="B12527" t="s">
        <v>26102</v>
      </c>
      <c r="C12527" t="s">
        <v>1048</v>
      </c>
      <c r="D12527" s="20" t="s">
        <v>1001</v>
      </c>
      <c r="E12527" s="26">
        <v>44044</v>
      </c>
      <c r="F12527">
        <v>3</v>
      </c>
      <c r="G12527">
        <v>2</v>
      </c>
      <c r="I12527">
        <v>10</v>
      </c>
      <c r="J12527">
        <v>17</v>
      </c>
      <c r="L12527">
        <v>10</v>
      </c>
      <c r="N12527">
        <v>10</v>
      </c>
      <c r="P12527">
        <v>0</v>
      </c>
      <c r="Q12527">
        <v>0</v>
      </c>
      <c r="S12527">
        <v>0</v>
      </c>
    </row>
    <row r="12528" spans="1:19" x14ac:dyDescent="0.25">
      <c r="A12528" s="20" t="s">
        <v>26286</v>
      </c>
      <c r="B12528" t="s">
        <v>26103</v>
      </c>
      <c r="C12528" t="s">
        <v>1047</v>
      </c>
      <c r="D12528" s="20" t="s">
        <v>1001</v>
      </c>
      <c r="E12528" s="26">
        <v>44044</v>
      </c>
      <c r="F12528">
        <v>0</v>
      </c>
      <c r="G12528">
        <v>0</v>
      </c>
      <c r="I12528">
        <v>0</v>
      </c>
      <c r="J12528">
        <v>0</v>
      </c>
      <c r="L12528">
        <v>0</v>
      </c>
      <c r="N12528">
        <v>0</v>
      </c>
      <c r="P12528">
        <v>0</v>
      </c>
      <c r="Q12528">
        <v>0</v>
      </c>
      <c r="S12528">
        <v>0</v>
      </c>
    </row>
    <row r="12529" spans="1:19" x14ac:dyDescent="0.25">
      <c r="A12529" s="20" t="s">
        <v>26287</v>
      </c>
      <c r="B12529" t="s">
        <v>26104</v>
      </c>
      <c r="C12529" t="s">
        <v>25345</v>
      </c>
      <c r="D12529" s="20" t="s">
        <v>1001</v>
      </c>
      <c r="E12529" s="26">
        <v>44044</v>
      </c>
      <c r="F12529">
        <v>1.5</v>
      </c>
      <c r="G12529">
        <v>1.5</v>
      </c>
      <c r="I12529">
        <v>6</v>
      </c>
      <c r="J12529">
        <v>8</v>
      </c>
      <c r="L12529">
        <v>8</v>
      </c>
      <c r="N12529">
        <v>6</v>
      </c>
      <c r="P12529">
        <v>0</v>
      </c>
      <c r="Q12529">
        <v>0</v>
      </c>
      <c r="S12529">
        <v>0</v>
      </c>
    </row>
    <row r="12530" spans="1:19" x14ac:dyDescent="0.25">
      <c r="A12530" s="20" t="s">
        <v>26288</v>
      </c>
      <c r="B12530" t="s">
        <v>26105</v>
      </c>
      <c r="C12530" t="s">
        <v>25700</v>
      </c>
      <c r="D12530" s="20" t="s">
        <v>1000</v>
      </c>
      <c r="E12530" s="26">
        <v>44044</v>
      </c>
      <c r="F12530">
        <v>5</v>
      </c>
      <c r="G12530">
        <v>5</v>
      </c>
      <c r="I12530">
        <v>8</v>
      </c>
      <c r="J12530">
        <v>30</v>
      </c>
      <c r="L12530">
        <v>30</v>
      </c>
      <c r="N12530">
        <v>3</v>
      </c>
      <c r="P12530">
        <v>0</v>
      </c>
      <c r="Q12530">
        <v>0</v>
      </c>
      <c r="S12530">
        <v>5</v>
      </c>
    </row>
    <row r="12531" spans="1:19" x14ac:dyDescent="0.25">
      <c r="A12531" s="20" t="s">
        <v>26289</v>
      </c>
      <c r="B12531" t="s">
        <v>26106</v>
      </c>
      <c r="C12531" t="s">
        <v>959</v>
      </c>
      <c r="D12531" s="20" t="s">
        <v>1000</v>
      </c>
      <c r="E12531" s="26">
        <v>44044</v>
      </c>
      <c r="F12531">
        <v>0</v>
      </c>
      <c r="G12531">
        <v>0</v>
      </c>
      <c r="I12531">
        <v>0</v>
      </c>
      <c r="J12531">
        <v>0</v>
      </c>
      <c r="L12531">
        <v>0</v>
      </c>
      <c r="N12531">
        <v>0</v>
      </c>
      <c r="P12531">
        <v>0</v>
      </c>
      <c r="Q12531">
        <v>0</v>
      </c>
      <c r="S12531">
        <v>0</v>
      </c>
    </row>
    <row r="12532" spans="1:19" x14ac:dyDescent="0.25">
      <c r="A12532" s="20" t="s">
        <v>26290</v>
      </c>
      <c r="B12532" t="s">
        <v>26107</v>
      </c>
      <c r="C12532" t="s">
        <v>205</v>
      </c>
      <c r="D12532" s="20" t="s">
        <v>1000</v>
      </c>
      <c r="E12532" s="26">
        <v>44044</v>
      </c>
      <c r="F12532">
        <v>0</v>
      </c>
      <c r="G12532">
        <v>0</v>
      </c>
      <c r="I12532">
        <v>0</v>
      </c>
      <c r="J12532">
        <v>0</v>
      </c>
      <c r="L12532">
        <v>0</v>
      </c>
      <c r="N12532">
        <v>0</v>
      </c>
      <c r="P12532">
        <v>0</v>
      </c>
      <c r="Q12532">
        <v>0</v>
      </c>
      <c r="S12532">
        <v>0</v>
      </c>
    </row>
    <row r="12533" spans="1:19" x14ac:dyDescent="0.25">
      <c r="A12533" s="20" t="s">
        <v>26291</v>
      </c>
      <c r="B12533" t="s">
        <v>26108</v>
      </c>
      <c r="C12533" t="s">
        <v>384</v>
      </c>
      <c r="D12533" s="20" t="s">
        <v>1000</v>
      </c>
      <c r="E12533" s="26">
        <v>44044</v>
      </c>
      <c r="F12533">
        <v>0</v>
      </c>
      <c r="G12533">
        <v>0</v>
      </c>
      <c r="I12533">
        <v>0</v>
      </c>
      <c r="J12533">
        <v>0</v>
      </c>
      <c r="L12533">
        <v>0</v>
      </c>
      <c r="N12533">
        <v>0</v>
      </c>
      <c r="P12533">
        <v>0</v>
      </c>
      <c r="Q12533">
        <v>0</v>
      </c>
      <c r="S12533">
        <v>0</v>
      </c>
    </row>
    <row r="12534" spans="1:19" x14ac:dyDescent="0.25">
      <c r="A12534" s="20" t="s">
        <v>26292</v>
      </c>
      <c r="B12534" t="s">
        <v>26109</v>
      </c>
      <c r="C12534" t="s">
        <v>210</v>
      </c>
      <c r="D12534" s="20" t="s">
        <v>1000</v>
      </c>
      <c r="E12534" s="26">
        <v>44044</v>
      </c>
      <c r="F12534">
        <v>0</v>
      </c>
      <c r="G12534">
        <v>0</v>
      </c>
      <c r="I12534">
        <v>0</v>
      </c>
      <c r="J12534">
        <v>0</v>
      </c>
      <c r="L12534">
        <v>0</v>
      </c>
      <c r="N12534">
        <v>0</v>
      </c>
      <c r="P12534">
        <v>0</v>
      </c>
      <c r="Q12534">
        <v>0</v>
      </c>
      <c r="S12534">
        <v>0</v>
      </c>
    </row>
    <row r="12535" spans="1:19" x14ac:dyDescent="0.25">
      <c r="A12535" s="20" t="s">
        <v>26293</v>
      </c>
      <c r="B12535" t="s">
        <v>26110</v>
      </c>
      <c r="C12535" t="s">
        <v>215</v>
      </c>
      <c r="D12535" s="20" t="s">
        <v>1000</v>
      </c>
      <c r="E12535" s="26">
        <v>44044</v>
      </c>
      <c r="F12535">
        <v>5</v>
      </c>
      <c r="G12535">
        <v>6</v>
      </c>
      <c r="I12535">
        <v>25</v>
      </c>
      <c r="J12535">
        <v>30</v>
      </c>
      <c r="K12535">
        <v>36</v>
      </c>
      <c r="L12535">
        <v>36</v>
      </c>
      <c r="N12535">
        <v>15</v>
      </c>
      <c r="O12535">
        <v>1.18</v>
      </c>
      <c r="P12535">
        <v>6</v>
      </c>
      <c r="Q12535">
        <v>8</v>
      </c>
      <c r="S12535">
        <v>10</v>
      </c>
    </row>
    <row r="12536" spans="1:19" x14ac:dyDescent="0.25">
      <c r="A12536" s="20" t="s">
        <v>26294</v>
      </c>
      <c r="B12536" t="s">
        <v>26111</v>
      </c>
      <c r="C12536" t="s">
        <v>960</v>
      </c>
      <c r="D12536" s="20" t="s">
        <v>1000</v>
      </c>
      <c r="E12536" s="26">
        <v>44044</v>
      </c>
      <c r="F12536">
        <v>0</v>
      </c>
      <c r="G12536">
        <v>0</v>
      </c>
      <c r="I12536">
        <v>0</v>
      </c>
      <c r="J12536">
        <v>0</v>
      </c>
      <c r="L12536">
        <v>0</v>
      </c>
      <c r="N12536">
        <v>0</v>
      </c>
      <c r="P12536">
        <v>0</v>
      </c>
      <c r="Q12536">
        <v>0</v>
      </c>
      <c r="S12536">
        <v>0</v>
      </c>
    </row>
    <row r="12537" spans="1:19" x14ac:dyDescent="0.25">
      <c r="A12537" s="20" t="s">
        <v>26295</v>
      </c>
      <c r="B12537" t="s">
        <v>26112</v>
      </c>
      <c r="C12537" t="s">
        <v>961</v>
      </c>
      <c r="D12537" s="20" t="s">
        <v>1000</v>
      </c>
      <c r="E12537" s="26">
        <v>44044</v>
      </c>
      <c r="F12537">
        <v>3</v>
      </c>
      <c r="G12537">
        <v>3</v>
      </c>
      <c r="I12537">
        <v>12</v>
      </c>
      <c r="J12537">
        <v>12</v>
      </c>
      <c r="L12537">
        <v>15</v>
      </c>
      <c r="N12537">
        <v>7</v>
      </c>
      <c r="P12537">
        <v>4</v>
      </c>
      <c r="Q12537">
        <v>4</v>
      </c>
      <c r="S12537">
        <v>5</v>
      </c>
    </row>
    <row r="12538" spans="1:19" x14ac:dyDescent="0.25">
      <c r="A12538" s="20" t="s">
        <v>26296</v>
      </c>
      <c r="B12538" t="s">
        <v>26113</v>
      </c>
      <c r="C12538" t="s">
        <v>221</v>
      </c>
      <c r="D12538" s="20" t="s">
        <v>1000</v>
      </c>
      <c r="E12538" s="26">
        <v>44044</v>
      </c>
      <c r="F12538">
        <v>0</v>
      </c>
      <c r="G12538">
        <v>0</v>
      </c>
      <c r="I12538">
        <v>0</v>
      </c>
      <c r="J12538">
        <v>0</v>
      </c>
      <c r="L12538">
        <v>0</v>
      </c>
      <c r="N12538">
        <v>0</v>
      </c>
      <c r="P12538">
        <v>0</v>
      </c>
      <c r="Q12538">
        <v>0</v>
      </c>
      <c r="S12538">
        <v>0</v>
      </c>
    </row>
    <row r="12539" spans="1:19" x14ac:dyDescent="0.25">
      <c r="A12539" s="20" t="s">
        <v>26297</v>
      </c>
      <c r="B12539" t="s">
        <v>26114</v>
      </c>
      <c r="C12539" t="s">
        <v>222</v>
      </c>
      <c r="D12539" s="20" t="s">
        <v>1000</v>
      </c>
      <c r="E12539" s="26">
        <v>44044</v>
      </c>
      <c r="F12539">
        <v>0</v>
      </c>
      <c r="G12539">
        <v>0</v>
      </c>
      <c r="I12539">
        <v>0</v>
      </c>
      <c r="J12539">
        <v>0</v>
      </c>
      <c r="L12539">
        <v>0</v>
      </c>
      <c r="N12539">
        <v>0</v>
      </c>
      <c r="P12539">
        <v>0</v>
      </c>
      <c r="Q12539">
        <v>0</v>
      </c>
      <c r="S12539">
        <v>0</v>
      </c>
    </row>
    <row r="12540" spans="1:19" x14ac:dyDescent="0.25">
      <c r="A12540" s="20" t="s">
        <v>26298</v>
      </c>
      <c r="B12540" t="s">
        <v>26115</v>
      </c>
      <c r="C12540" t="s">
        <v>1052</v>
      </c>
      <c r="D12540" s="20" t="s">
        <v>1000</v>
      </c>
      <c r="E12540" s="26">
        <v>44044</v>
      </c>
      <c r="F12540">
        <v>1</v>
      </c>
      <c r="G12540">
        <v>3</v>
      </c>
      <c r="I12540">
        <v>3</v>
      </c>
      <c r="J12540">
        <v>6</v>
      </c>
      <c r="L12540">
        <v>18</v>
      </c>
      <c r="N12540">
        <v>3</v>
      </c>
      <c r="P12540">
        <v>0</v>
      </c>
      <c r="Q12540">
        <v>0</v>
      </c>
      <c r="S12540">
        <v>0</v>
      </c>
    </row>
    <row r="12541" spans="1:19" x14ac:dyDescent="0.25">
      <c r="A12541" s="20" t="s">
        <v>26299</v>
      </c>
      <c r="B12541" t="s">
        <v>26116</v>
      </c>
      <c r="C12541" t="s">
        <v>1053</v>
      </c>
      <c r="D12541" s="20" t="s">
        <v>1000</v>
      </c>
      <c r="E12541" s="26">
        <v>44044</v>
      </c>
      <c r="F12541">
        <v>1.5</v>
      </c>
      <c r="G12541">
        <v>1.5</v>
      </c>
      <c r="I12541">
        <v>8</v>
      </c>
      <c r="J12541">
        <v>8</v>
      </c>
      <c r="L12541">
        <v>8</v>
      </c>
      <c r="N12541">
        <v>8</v>
      </c>
      <c r="P12541">
        <v>0</v>
      </c>
      <c r="Q12541">
        <v>0</v>
      </c>
      <c r="S12541">
        <v>0</v>
      </c>
    </row>
    <row r="12542" spans="1:19" x14ac:dyDescent="0.25">
      <c r="A12542" s="20" t="s">
        <v>26300</v>
      </c>
      <c r="B12542" t="s">
        <v>26117</v>
      </c>
      <c r="C12542" t="s">
        <v>1052</v>
      </c>
      <c r="D12542" s="20" t="s">
        <v>1001</v>
      </c>
      <c r="E12542" s="26">
        <v>44044</v>
      </c>
      <c r="F12542">
        <v>1.5</v>
      </c>
      <c r="G12542">
        <v>1.5</v>
      </c>
      <c r="I12542">
        <v>6</v>
      </c>
      <c r="J12542">
        <v>7</v>
      </c>
      <c r="L12542">
        <v>8</v>
      </c>
      <c r="N12542">
        <v>5</v>
      </c>
      <c r="P12542">
        <v>0</v>
      </c>
      <c r="Q12542">
        <v>0</v>
      </c>
      <c r="S12542">
        <v>1</v>
      </c>
    </row>
    <row r="12543" spans="1:19" x14ac:dyDescent="0.25">
      <c r="A12543" s="20" t="s">
        <v>26301</v>
      </c>
      <c r="B12543" t="s">
        <v>26118</v>
      </c>
      <c r="C12543" t="s">
        <v>1053</v>
      </c>
      <c r="D12543" s="20" t="s">
        <v>1001</v>
      </c>
      <c r="E12543" s="26">
        <v>44044</v>
      </c>
      <c r="F12543">
        <v>0</v>
      </c>
      <c r="G12543">
        <v>0</v>
      </c>
      <c r="I12543">
        <v>0</v>
      </c>
      <c r="J12543">
        <v>0</v>
      </c>
      <c r="L12543">
        <v>0</v>
      </c>
      <c r="N12543">
        <v>0</v>
      </c>
      <c r="P12543">
        <v>0</v>
      </c>
      <c r="Q12543">
        <v>0</v>
      </c>
      <c r="S12543">
        <v>0</v>
      </c>
    </row>
    <row r="12544" spans="1:19" x14ac:dyDescent="0.25">
      <c r="A12544" s="20" t="s">
        <v>26302</v>
      </c>
      <c r="B12544" t="s">
        <v>26119</v>
      </c>
      <c r="C12544" t="s">
        <v>1054</v>
      </c>
      <c r="D12544" s="20" t="s">
        <v>1001</v>
      </c>
      <c r="E12544" s="26">
        <v>44044</v>
      </c>
      <c r="F12544">
        <v>1.5</v>
      </c>
      <c r="G12544">
        <v>2</v>
      </c>
      <c r="I12544">
        <v>3</v>
      </c>
      <c r="J12544">
        <v>8</v>
      </c>
      <c r="L12544">
        <v>11</v>
      </c>
      <c r="N12544">
        <v>3</v>
      </c>
      <c r="P12544">
        <v>0</v>
      </c>
      <c r="Q12544">
        <v>0</v>
      </c>
      <c r="S12544">
        <v>0</v>
      </c>
    </row>
    <row r="12545" spans="1:19" x14ac:dyDescent="0.25">
      <c r="A12545" s="20" t="s">
        <v>26303</v>
      </c>
      <c r="B12545" t="s">
        <v>26120</v>
      </c>
      <c r="C12545" t="s">
        <v>25361</v>
      </c>
      <c r="D12545" s="20" t="s">
        <v>1001</v>
      </c>
      <c r="E12545" s="26">
        <v>44044</v>
      </c>
      <c r="F12545">
        <v>1.5</v>
      </c>
      <c r="G12545">
        <v>1.5</v>
      </c>
      <c r="I12545">
        <v>6</v>
      </c>
      <c r="J12545">
        <v>8</v>
      </c>
      <c r="L12545">
        <v>8</v>
      </c>
      <c r="N12545">
        <v>6</v>
      </c>
      <c r="P12545">
        <v>0</v>
      </c>
      <c r="Q12545">
        <v>0</v>
      </c>
      <c r="S12545">
        <v>0</v>
      </c>
    </row>
    <row r="12546" spans="1:19" x14ac:dyDescent="0.25">
      <c r="A12546" s="20" t="s">
        <v>26304</v>
      </c>
      <c r="B12546" t="s">
        <v>26121</v>
      </c>
      <c r="C12546" t="s">
        <v>200</v>
      </c>
      <c r="D12546" s="20" t="s">
        <v>1000</v>
      </c>
      <c r="E12546" s="26">
        <v>44044</v>
      </c>
      <c r="F12546">
        <v>1</v>
      </c>
      <c r="G12546">
        <v>3.5</v>
      </c>
      <c r="I12546">
        <v>2</v>
      </c>
      <c r="J12546">
        <v>5</v>
      </c>
      <c r="L12546">
        <v>20</v>
      </c>
      <c r="N12546">
        <v>2</v>
      </c>
      <c r="P12546">
        <v>0</v>
      </c>
      <c r="Q12546">
        <v>0</v>
      </c>
      <c r="S12546">
        <v>0</v>
      </c>
    </row>
    <row r="12547" spans="1:19" x14ac:dyDescent="0.25">
      <c r="A12547" s="20" t="s">
        <v>26305</v>
      </c>
      <c r="B12547" t="s">
        <v>26122</v>
      </c>
      <c r="C12547" t="s">
        <v>204</v>
      </c>
      <c r="D12547" s="20" t="s">
        <v>1000</v>
      </c>
      <c r="E12547" s="26">
        <v>44044</v>
      </c>
      <c r="F12547">
        <v>0</v>
      </c>
      <c r="G12547">
        <v>0</v>
      </c>
      <c r="I12547">
        <v>0</v>
      </c>
      <c r="J12547">
        <v>0</v>
      </c>
      <c r="L12547">
        <v>0</v>
      </c>
      <c r="N12547">
        <v>0</v>
      </c>
      <c r="P12547">
        <v>0</v>
      </c>
      <c r="Q12547">
        <v>0</v>
      </c>
      <c r="S12547">
        <v>0</v>
      </c>
    </row>
    <row r="12548" spans="1:19" x14ac:dyDescent="0.25">
      <c r="A12548" s="20" t="s">
        <v>26306</v>
      </c>
      <c r="B12548" t="s">
        <v>26123</v>
      </c>
      <c r="C12548" t="s">
        <v>385</v>
      </c>
      <c r="D12548" s="20" t="s">
        <v>1000</v>
      </c>
      <c r="E12548" s="26">
        <v>44044</v>
      </c>
      <c r="F12548">
        <v>0</v>
      </c>
      <c r="G12548">
        <v>0</v>
      </c>
      <c r="I12548">
        <v>0</v>
      </c>
      <c r="J12548">
        <v>0</v>
      </c>
      <c r="L12548">
        <v>0</v>
      </c>
      <c r="N12548">
        <v>0</v>
      </c>
      <c r="P12548">
        <v>0</v>
      </c>
      <c r="Q12548">
        <v>0</v>
      </c>
      <c r="S12548">
        <v>0</v>
      </c>
    </row>
    <row r="12549" spans="1:19" x14ac:dyDescent="0.25">
      <c r="A12549" s="20" t="s">
        <v>26307</v>
      </c>
      <c r="B12549" t="s">
        <v>26124</v>
      </c>
      <c r="C12549" t="s">
        <v>208</v>
      </c>
      <c r="D12549" s="20" t="s">
        <v>1000</v>
      </c>
      <c r="E12549" s="26">
        <v>44044</v>
      </c>
      <c r="F12549">
        <v>3</v>
      </c>
      <c r="G12549">
        <v>1.5</v>
      </c>
      <c r="I12549">
        <v>15</v>
      </c>
      <c r="J12549">
        <v>17</v>
      </c>
      <c r="L12549">
        <v>9</v>
      </c>
      <c r="N12549">
        <v>13</v>
      </c>
      <c r="P12549">
        <v>0</v>
      </c>
      <c r="Q12549">
        <v>0</v>
      </c>
      <c r="S12549">
        <v>2</v>
      </c>
    </row>
    <row r="12550" spans="1:19" x14ac:dyDescent="0.25">
      <c r="A12550" s="20" t="s">
        <v>26308</v>
      </c>
      <c r="B12550" t="s">
        <v>26125</v>
      </c>
      <c r="C12550" t="s">
        <v>900</v>
      </c>
      <c r="D12550" s="20" t="s">
        <v>1000</v>
      </c>
      <c r="E12550" s="26">
        <v>44044</v>
      </c>
      <c r="F12550">
        <v>3.5</v>
      </c>
      <c r="G12550">
        <v>4</v>
      </c>
      <c r="I12550">
        <v>10</v>
      </c>
      <c r="J12550">
        <v>20</v>
      </c>
      <c r="L12550">
        <v>23</v>
      </c>
      <c r="N12550">
        <v>8</v>
      </c>
      <c r="P12550">
        <v>0</v>
      </c>
      <c r="Q12550">
        <v>0</v>
      </c>
      <c r="S12550">
        <v>2</v>
      </c>
    </row>
    <row r="12551" spans="1:19" x14ac:dyDescent="0.25">
      <c r="A12551" s="20" t="s">
        <v>26309</v>
      </c>
      <c r="B12551" t="s">
        <v>26126</v>
      </c>
      <c r="C12551" t="s">
        <v>905</v>
      </c>
      <c r="D12551" s="20" t="s">
        <v>1000</v>
      </c>
      <c r="E12551" s="26">
        <v>44044</v>
      </c>
      <c r="F12551">
        <v>1</v>
      </c>
      <c r="G12551">
        <v>2</v>
      </c>
      <c r="I12551">
        <v>0</v>
      </c>
      <c r="J12551">
        <v>5</v>
      </c>
      <c r="L12551">
        <v>11</v>
      </c>
      <c r="N12551">
        <v>0</v>
      </c>
      <c r="P12551">
        <v>0</v>
      </c>
      <c r="Q12551">
        <v>0</v>
      </c>
      <c r="S12551">
        <v>0</v>
      </c>
    </row>
    <row r="12552" spans="1:19" x14ac:dyDescent="0.25">
      <c r="A12552" s="20" t="s">
        <v>26310</v>
      </c>
      <c r="B12552" t="s">
        <v>26127</v>
      </c>
      <c r="C12552" t="s">
        <v>316</v>
      </c>
      <c r="D12552" s="20" t="s">
        <v>1000</v>
      </c>
      <c r="E12552" s="26">
        <v>44044</v>
      </c>
      <c r="F12552">
        <v>5</v>
      </c>
      <c r="G12552">
        <v>6.5</v>
      </c>
      <c r="I12552">
        <v>5</v>
      </c>
      <c r="J12552">
        <v>25</v>
      </c>
      <c r="L12552">
        <v>37</v>
      </c>
      <c r="N12552">
        <v>5</v>
      </c>
      <c r="P12552">
        <v>0</v>
      </c>
      <c r="Q12552">
        <v>0</v>
      </c>
      <c r="S12552">
        <v>0</v>
      </c>
    </row>
    <row r="12553" spans="1:19" x14ac:dyDescent="0.25">
      <c r="A12553" s="20" t="s">
        <v>26311</v>
      </c>
      <c r="B12553" t="s">
        <v>26128</v>
      </c>
      <c r="C12553" t="s">
        <v>218</v>
      </c>
      <c r="D12553" s="20" t="s">
        <v>1000</v>
      </c>
      <c r="E12553" s="26">
        <v>44044</v>
      </c>
      <c r="F12553">
        <v>0</v>
      </c>
      <c r="G12553">
        <v>0</v>
      </c>
      <c r="I12553">
        <v>0</v>
      </c>
      <c r="J12553">
        <v>0</v>
      </c>
      <c r="L12553">
        <v>0</v>
      </c>
      <c r="N12553">
        <v>0</v>
      </c>
      <c r="P12553">
        <v>0</v>
      </c>
      <c r="Q12553">
        <v>0</v>
      </c>
      <c r="S12553">
        <v>0</v>
      </c>
    </row>
    <row r="12554" spans="1:19" x14ac:dyDescent="0.25">
      <c r="A12554" s="20" t="s">
        <v>26312</v>
      </c>
      <c r="B12554" t="s">
        <v>26129</v>
      </c>
      <c r="C12554" t="s">
        <v>202</v>
      </c>
      <c r="D12554" s="20" t="s">
        <v>1000</v>
      </c>
      <c r="E12554" s="26">
        <v>44044</v>
      </c>
      <c r="F12554">
        <v>11</v>
      </c>
      <c r="G12554">
        <v>15.5</v>
      </c>
      <c r="I12554">
        <v>78</v>
      </c>
      <c r="J12554">
        <v>117</v>
      </c>
      <c r="L12554">
        <v>172</v>
      </c>
      <c r="N12554">
        <v>77</v>
      </c>
      <c r="P12554">
        <v>1</v>
      </c>
      <c r="Q12554">
        <v>1</v>
      </c>
      <c r="S12554">
        <v>1</v>
      </c>
    </row>
    <row r="12555" spans="1:19" x14ac:dyDescent="0.25">
      <c r="A12555" s="20" t="s">
        <v>26313</v>
      </c>
      <c r="B12555" t="s">
        <v>26130</v>
      </c>
      <c r="C12555" t="s">
        <v>347</v>
      </c>
      <c r="D12555" s="20" t="s">
        <v>1000</v>
      </c>
      <c r="E12555" s="26">
        <v>44044</v>
      </c>
      <c r="F12555">
        <v>0</v>
      </c>
      <c r="G12555">
        <v>0</v>
      </c>
      <c r="I12555">
        <v>0</v>
      </c>
      <c r="J12555">
        <v>0</v>
      </c>
      <c r="L12555">
        <v>0</v>
      </c>
      <c r="N12555">
        <v>0</v>
      </c>
      <c r="P12555">
        <v>0</v>
      </c>
      <c r="Q12555">
        <v>0</v>
      </c>
      <c r="S12555">
        <v>0</v>
      </c>
    </row>
    <row r="12556" spans="1:19" x14ac:dyDescent="0.25">
      <c r="A12556" s="20" t="s">
        <v>26314</v>
      </c>
      <c r="B12556" t="s">
        <v>26131</v>
      </c>
      <c r="C12556" t="s">
        <v>224</v>
      </c>
      <c r="D12556" s="20" t="s">
        <v>1000</v>
      </c>
      <c r="E12556" s="26">
        <v>44044</v>
      </c>
      <c r="F12556">
        <v>0</v>
      </c>
      <c r="G12556">
        <v>0</v>
      </c>
      <c r="I12556">
        <v>0</v>
      </c>
      <c r="J12556">
        <v>0</v>
      </c>
      <c r="L12556">
        <v>0</v>
      </c>
      <c r="N12556">
        <v>0</v>
      </c>
      <c r="P12556">
        <v>0</v>
      </c>
      <c r="Q12556">
        <v>0</v>
      </c>
      <c r="S12556">
        <v>0</v>
      </c>
    </row>
    <row r="12557" spans="1:19" x14ac:dyDescent="0.25">
      <c r="A12557" s="20" t="s">
        <v>26315</v>
      </c>
      <c r="B12557" t="s">
        <v>26132</v>
      </c>
      <c r="C12557" t="s">
        <v>345</v>
      </c>
      <c r="D12557" s="20" t="s">
        <v>1000</v>
      </c>
      <c r="E12557" s="26">
        <v>44044</v>
      </c>
      <c r="F12557">
        <v>0</v>
      </c>
      <c r="G12557">
        <v>0</v>
      </c>
      <c r="I12557">
        <v>0</v>
      </c>
      <c r="J12557">
        <v>0</v>
      </c>
      <c r="L12557">
        <v>0</v>
      </c>
      <c r="N12557">
        <v>0</v>
      </c>
      <c r="P12557">
        <v>0</v>
      </c>
      <c r="Q12557">
        <v>0</v>
      </c>
      <c r="S12557">
        <v>0</v>
      </c>
    </row>
    <row r="12558" spans="1:19" x14ac:dyDescent="0.25">
      <c r="A12558" s="20" t="s">
        <v>26316</v>
      </c>
      <c r="B12558" t="s">
        <v>26133</v>
      </c>
      <c r="C12558" t="s">
        <v>226</v>
      </c>
      <c r="D12558" s="20" t="s">
        <v>1000</v>
      </c>
      <c r="E12558" s="26">
        <v>44044</v>
      </c>
      <c r="F12558">
        <v>2</v>
      </c>
      <c r="G12558">
        <v>4</v>
      </c>
      <c r="I12558">
        <v>11</v>
      </c>
      <c r="J12558">
        <v>22</v>
      </c>
      <c r="L12558">
        <v>44</v>
      </c>
      <c r="N12558">
        <v>11</v>
      </c>
      <c r="P12558">
        <v>0</v>
      </c>
      <c r="Q12558">
        <v>0</v>
      </c>
      <c r="S12558">
        <v>0</v>
      </c>
    </row>
    <row r="12559" spans="1:19" x14ac:dyDescent="0.25">
      <c r="A12559" s="20" t="s">
        <v>26317</v>
      </c>
      <c r="B12559" t="s">
        <v>26134</v>
      </c>
      <c r="C12559" t="s">
        <v>231</v>
      </c>
      <c r="D12559" s="20" t="s">
        <v>1000</v>
      </c>
      <c r="E12559" s="26">
        <v>44044</v>
      </c>
      <c r="F12559">
        <v>10.5</v>
      </c>
      <c r="G12559">
        <v>11.5</v>
      </c>
      <c r="I12559">
        <v>167</v>
      </c>
      <c r="J12559">
        <v>117</v>
      </c>
      <c r="L12559">
        <v>128</v>
      </c>
      <c r="N12559">
        <v>129</v>
      </c>
      <c r="P12559">
        <v>5</v>
      </c>
      <c r="Q12559">
        <v>23</v>
      </c>
      <c r="S12559">
        <v>38</v>
      </c>
    </row>
    <row r="12560" spans="1:19" x14ac:dyDescent="0.25">
      <c r="A12560" s="20" t="s">
        <v>26318</v>
      </c>
      <c r="B12560" t="s">
        <v>26135</v>
      </c>
      <c r="C12560" t="s">
        <v>216</v>
      </c>
      <c r="D12560" s="20" t="s">
        <v>1000</v>
      </c>
      <c r="E12560" s="26">
        <v>44044</v>
      </c>
      <c r="F12560">
        <v>9</v>
      </c>
      <c r="G12560">
        <v>9.5</v>
      </c>
      <c r="I12560">
        <v>47</v>
      </c>
      <c r="J12560">
        <v>90</v>
      </c>
      <c r="L12560">
        <v>95</v>
      </c>
      <c r="N12560">
        <v>41</v>
      </c>
      <c r="P12560">
        <v>5</v>
      </c>
      <c r="Q12560">
        <v>5</v>
      </c>
      <c r="S12560">
        <v>6</v>
      </c>
    </row>
    <row r="12561" spans="1:19" x14ac:dyDescent="0.25">
      <c r="A12561" s="20" t="s">
        <v>26319</v>
      </c>
      <c r="B12561" t="s">
        <v>26136</v>
      </c>
      <c r="C12561" t="s">
        <v>233</v>
      </c>
      <c r="D12561" s="20" t="s">
        <v>1000</v>
      </c>
      <c r="E12561" s="26">
        <v>44044</v>
      </c>
      <c r="F12561">
        <v>0</v>
      </c>
      <c r="G12561">
        <v>0</v>
      </c>
      <c r="I12561">
        <v>0</v>
      </c>
      <c r="J12561">
        <v>0</v>
      </c>
      <c r="L12561">
        <v>0</v>
      </c>
      <c r="N12561">
        <v>0</v>
      </c>
      <c r="P12561">
        <v>0</v>
      </c>
      <c r="Q12561">
        <v>0</v>
      </c>
      <c r="S12561">
        <v>0</v>
      </c>
    </row>
    <row r="12562" spans="1:19" x14ac:dyDescent="0.25">
      <c r="A12562" s="20" t="s">
        <v>26320</v>
      </c>
      <c r="B12562" t="s">
        <v>26137</v>
      </c>
      <c r="C12562" t="s">
        <v>219</v>
      </c>
      <c r="D12562" s="20" t="s">
        <v>1000</v>
      </c>
      <c r="E12562" s="26">
        <v>44044</v>
      </c>
      <c r="F12562">
        <v>0</v>
      </c>
      <c r="G12562">
        <v>0</v>
      </c>
      <c r="I12562">
        <v>0</v>
      </c>
      <c r="J12562">
        <v>0</v>
      </c>
      <c r="L12562">
        <v>0</v>
      </c>
      <c r="N12562">
        <v>0</v>
      </c>
      <c r="P12562">
        <v>0</v>
      </c>
      <c r="Q12562">
        <v>0</v>
      </c>
      <c r="S12562">
        <v>0</v>
      </c>
    </row>
    <row r="12563" spans="1:19" x14ac:dyDescent="0.25">
      <c r="A12563" s="20" t="s">
        <v>26321</v>
      </c>
      <c r="B12563" t="s">
        <v>26138</v>
      </c>
      <c r="C12563" t="s">
        <v>340</v>
      </c>
      <c r="D12563" s="20" t="s">
        <v>1000</v>
      </c>
      <c r="E12563" s="26">
        <v>44044</v>
      </c>
      <c r="F12563">
        <v>2</v>
      </c>
      <c r="G12563">
        <v>3</v>
      </c>
      <c r="I12563">
        <v>0</v>
      </c>
      <c r="J12563">
        <v>18</v>
      </c>
      <c r="L12563">
        <v>36</v>
      </c>
      <c r="N12563">
        <v>0</v>
      </c>
      <c r="P12563">
        <v>0</v>
      </c>
      <c r="Q12563">
        <v>0</v>
      </c>
      <c r="S12563">
        <v>0</v>
      </c>
    </row>
    <row r="12564" spans="1:19" x14ac:dyDescent="0.25">
      <c r="A12564" s="20" t="s">
        <v>26322</v>
      </c>
      <c r="B12564" t="s">
        <v>26139</v>
      </c>
      <c r="C12564" t="s">
        <v>350</v>
      </c>
      <c r="D12564" s="20" t="s">
        <v>1000</v>
      </c>
      <c r="E12564" s="26">
        <v>44044</v>
      </c>
      <c r="F12564">
        <v>0</v>
      </c>
      <c r="G12564">
        <v>0</v>
      </c>
      <c r="I12564">
        <v>0</v>
      </c>
      <c r="J12564">
        <v>0</v>
      </c>
      <c r="L12564">
        <v>0</v>
      </c>
      <c r="N12564">
        <v>0</v>
      </c>
      <c r="P12564">
        <v>0</v>
      </c>
      <c r="Q12564">
        <v>0</v>
      </c>
      <c r="S12564">
        <v>0</v>
      </c>
    </row>
    <row r="12565" spans="1:19" x14ac:dyDescent="0.25">
      <c r="A12565" s="20" t="s">
        <v>26323</v>
      </c>
      <c r="B12565" t="s">
        <v>26140</v>
      </c>
      <c r="C12565" t="s">
        <v>351</v>
      </c>
      <c r="D12565" s="20" t="s">
        <v>1000</v>
      </c>
      <c r="E12565" s="26">
        <v>44044</v>
      </c>
      <c r="F12565">
        <v>0</v>
      </c>
      <c r="G12565">
        <v>0</v>
      </c>
      <c r="I12565">
        <v>0</v>
      </c>
      <c r="J12565">
        <v>0</v>
      </c>
      <c r="L12565">
        <v>0</v>
      </c>
      <c r="N12565">
        <v>0</v>
      </c>
      <c r="P12565">
        <v>0</v>
      </c>
      <c r="Q12565">
        <v>0</v>
      </c>
      <c r="S12565">
        <v>0</v>
      </c>
    </row>
    <row r="12566" spans="1:19" x14ac:dyDescent="0.25">
      <c r="A12566" s="20" t="s">
        <v>26324</v>
      </c>
      <c r="B12566" t="s">
        <v>26141</v>
      </c>
      <c r="C12566" t="s">
        <v>352</v>
      </c>
      <c r="D12566" s="20" t="s">
        <v>1000</v>
      </c>
      <c r="E12566" s="26">
        <v>44044</v>
      </c>
      <c r="F12566">
        <v>0</v>
      </c>
      <c r="G12566">
        <v>0</v>
      </c>
      <c r="I12566">
        <v>0</v>
      </c>
      <c r="J12566">
        <v>0</v>
      </c>
      <c r="L12566">
        <v>0</v>
      </c>
      <c r="N12566">
        <v>0</v>
      </c>
      <c r="P12566">
        <v>0</v>
      </c>
      <c r="Q12566">
        <v>0</v>
      </c>
      <c r="S12566">
        <v>0</v>
      </c>
    </row>
    <row r="12567" spans="1:19" x14ac:dyDescent="0.25">
      <c r="A12567" s="20" t="s">
        <v>26325</v>
      </c>
      <c r="B12567" t="s">
        <v>26142</v>
      </c>
      <c r="C12567" t="s">
        <v>353</v>
      </c>
      <c r="D12567" s="20" t="s">
        <v>1000</v>
      </c>
      <c r="E12567" s="26">
        <v>44044</v>
      </c>
      <c r="F12567">
        <v>0</v>
      </c>
      <c r="G12567">
        <v>0</v>
      </c>
      <c r="I12567">
        <v>0</v>
      </c>
      <c r="J12567">
        <v>0</v>
      </c>
      <c r="L12567">
        <v>0</v>
      </c>
      <c r="N12567">
        <v>0</v>
      </c>
      <c r="P12567">
        <v>0</v>
      </c>
      <c r="Q12567">
        <v>0</v>
      </c>
      <c r="S12567">
        <v>0</v>
      </c>
    </row>
    <row r="12568" spans="1:19" x14ac:dyDescent="0.25">
      <c r="A12568" s="20" t="s">
        <v>26326</v>
      </c>
      <c r="B12568" t="s">
        <v>26143</v>
      </c>
      <c r="C12568" t="s">
        <v>386</v>
      </c>
      <c r="D12568" s="20" t="s">
        <v>1000</v>
      </c>
      <c r="E12568" s="26">
        <v>44044</v>
      </c>
      <c r="F12568">
        <v>0</v>
      </c>
      <c r="G12568">
        <v>0</v>
      </c>
      <c r="I12568">
        <v>0</v>
      </c>
      <c r="J12568">
        <v>0</v>
      </c>
      <c r="L12568">
        <v>0</v>
      </c>
      <c r="N12568">
        <v>0</v>
      </c>
      <c r="P12568">
        <v>0</v>
      </c>
      <c r="Q12568">
        <v>0</v>
      </c>
      <c r="S12568">
        <v>0</v>
      </c>
    </row>
    <row r="12569" spans="1:19" x14ac:dyDescent="0.25">
      <c r="A12569" s="20" t="s">
        <v>26327</v>
      </c>
      <c r="B12569" t="s">
        <v>26144</v>
      </c>
      <c r="C12569" t="s">
        <v>354</v>
      </c>
      <c r="D12569" s="20" t="s">
        <v>1000</v>
      </c>
      <c r="E12569" s="26">
        <v>44044</v>
      </c>
      <c r="F12569">
        <v>1.5</v>
      </c>
      <c r="G12569">
        <v>1.5</v>
      </c>
      <c r="I12569">
        <v>9</v>
      </c>
      <c r="J12569">
        <v>9</v>
      </c>
      <c r="L12569">
        <v>9</v>
      </c>
      <c r="N12569">
        <v>9</v>
      </c>
      <c r="P12569">
        <v>0</v>
      </c>
      <c r="Q12569">
        <v>0</v>
      </c>
      <c r="S12569">
        <v>0</v>
      </c>
    </row>
    <row r="12570" spans="1:19" x14ac:dyDescent="0.25">
      <c r="A12570" s="20" t="s">
        <v>26328</v>
      </c>
      <c r="B12570" t="s">
        <v>26145</v>
      </c>
      <c r="C12570" t="s">
        <v>355</v>
      </c>
      <c r="D12570" s="20" t="s">
        <v>1000</v>
      </c>
      <c r="E12570" s="26">
        <v>44044</v>
      </c>
      <c r="F12570">
        <v>2.5</v>
      </c>
      <c r="G12570">
        <v>1</v>
      </c>
      <c r="I12570">
        <v>8</v>
      </c>
      <c r="J12570">
        <v>14</v>
      </c>
      <c r="L12570">
        <v>6</v>
      </c>
      <c r="N12570">
        <v>8</v>
      </c>
      <c r="P12570">
        <v>0</v>
      </c>
      <c r="Q12570">
        <v>0</v>
      </c>
      <c r="S12570">
        <v>0</v>
      </c>
    </row>
    <row r="12571" spans="1:19" x14ac:dyDescent="0.25">
      <c r="A12571" s="20" t="s">
        <v>26329</v>
      </c>
      <c r="B12571" t="s">
        <v>26146</v>
      </c>
      <c r="C12571" t="s">
        <v>228</v>
      </c>
      <c r="D12571" s="20" t="s">
        <v>1002</v>
      </c>
      <c r="E12571" s="26">
        <v>44044</v>
      </c>
      <c r="F12571">
        <v>0</v>
      </c>
      <c r="G12571">
        <v>0</v>
      </c>
      <c r="I12571">
        <v>0</v>
      </c>
      <c r="J12571">
        <v>0</v>
      </c>
      <c r="L12571">
        <v>0</v>
      </c>
      <c r="N12571">
        <v>0</v>
      </c>
      <c r="P12571">
        <v>0</v>
      </c>
      <c r="Q12571">
        <v>0</v>
      </c>
      <c r="S12571">
        <v>0</v>
      </c>
    </row>
    <row r="12572" spans="1:19" x14ac:dyDescent="0.25">
      <c r="A12572" s="20" t="s">
        <v>26330</v>
      </c>
      <c r="B12572" t="s">
        <v>26147</v>
      </c>
      <c r="C12572" t="s">
        <v>211</v>
      </c>
      <c r="D12572" s="20" t="s">
        <v>1002</v>
      </c>
      <c r="E12572" s="26">
        <v>44044</v>
      </c>
      <c r="F12572">
        <v>0</v>
      </c>
      <c r="G12572">
        <v>0</v>
      </c>
      <c r="I12572">
        <v>0</v>
      </c>
      <c r="J12572">
        <v>0</v>
      </c>
      <c r="L12572">
        <v>0</v>
      </c>
      <c r="N12572">
        <v>0</v>
      </c>
      <c r="P12572">
        <v>0</v>
      </c>
      <c r="Q12572">
        <v>0</v>
      </c>
      <c r="S12572">
        <v>0</v>
      </c>
    </row>
    <row r="12573" spans="1:19" x14ac:dyDescent="0.25">
      <c r="A12573" s="20" t="s">
        <v>26331</v>
      </c>
      <c r="B12573" t="s">
        <v>26148</v>
      </c>
      <c r="C12573" t="s">
        <v>213</v>
      </c>
      <c r="D12573" s="20" t="s">
        <v>1002</v>
      </c>
      <c r="E12573" s="26">
        <v>44044</v>
      </c>
      <c r="F12573">
        <v>0</v>
      </c>
      <c r="G12573">
        <v>0</v>
      </c>
      <c r="I12573">
        <v>0</v>
      </c>
      <c r="J12573">
        <v>0</v>
      </c>
      <c r="L12573">
        <v>0</v>
      </c>
      <c r="N12573">
        <v>0</v>
      </c>
      <c r="P12573">
        <v>0</v>
      </c>
      <c r="Q12573">
        <v>0</v>
      </c>
      <c r="S12573">
        <v>0</v>
      </c>
    </row>
    <row r="12574" spans="1:19" x14ac:dyDescent="0.25">
      <c r="A12574" s="20" t="s">
        <v>26332</v>
      </c>
      <c r="B12574" t="s">
        <v>26149</v>
      </c>
      <c r="C12574" t="s">
        <v>229</v>
      </c>
      <c r="D12574" s="20" t="s">
        <v>1002</v>
      </c>
      <c r="E12574" s="26">
        <v>44044</v>
      </c>
      <c r="F12574">
        <v>0</v>
      </c>
      <c r="G12574">
        <v>0</v>
      </c>
      <c r="I12574">
        <v>0</v>
      </c>
      <c r="J12574">
        <v>0</v>
      </c>
      <c r="L12574">
        <v>0</v>
      </c>
      <c r="N12574">
        <v>0</v>
      </c>
      <c r="P12574">
        <v>0</v>
      </c>
      <c r="Q12574">
        <v>0</v>
      </c>
      <c r="S12574">
        <v>0</v>
      </c>
    </row>
    <row r="12575" spans="1:19" x14ac:dyDescent="0.25">
      <c r="A12575" s="20" t="s">
        <v>26333</v>
      </c>
      <c r="B12575" t="s">
        <v>26150</v>
      </c>
      <c r="C12575" t="s">
        <v>1051</v>
      </c>
      <c r="D12575" s="20" t="s">
        <v>1002</v>
      </c>
      <c r="E12575" s="26">
        <v>44044</v>
      </c>
      <c r="F12575">
        <v>0</v>
      </c>
      <c r="G12575">
        <v>0</v>
      </c>
      <c r="I12575">
        <v>0</v>
      </c>
      <c r="J12575">
        <v>0</v>
      </c>
      <c r="L12575">
        <v>0</v>
      </c>
      <c r="N12575">
        <v>0</v>
      </c>
      <c r="P12575">
        <v>0</v>
      </c>
      <c r="Q12575">
        <v>0</v>
      </c>
      <c r="S12575">
        <v>0</v>
      </c>
    </row>
    <row r="12576" spans="1:19" x14ac:dyDescent="0.25">
      <c r="A12576" s="20" t="s">
        <v>26334</v>
      </c>
      <c r="B12576" t="s">
        <v>26151</v>
      </c>
      <c r="C12576" t="s">
        <v>1049</v>
      </c>
      <c r="D12576" s="20" t="s">
        <v>1002</v>
      </c>
      <c r="E12576" s="26">
        <v>44044</v>
      </c>
      <c r="F12576">
        <v>0</v>
      </c>
      <c r="G12576">
        <v>0</v>
      </c>
      <c r="I12576">
        <v>0</v>
      </c>
      <c r="J12576">
        <v>0</v>
      </c>
      <c r="L12576">
        <v>0</v>
      </c>
      <c r="N12576">
        <v>0</v>
      </c>
      <c r="P12576">
        <v>0</v>
      </c>
      <c r="Q12576">
        <v>0</v>
      </c>
      <c r="S12576">
        <v>0</v>
      </c>
    </row>
    <row r="12577" spans="1:19" x14ac:dyDescent="0.25">
      <c r="A12577" s="20" t="s">
        <v>26335</v>
      </c>
      <c r="B12577" t="s">
        <v>26152</v>
      </c>
      <c r="C12577" t="s">
        <v>25345</v>
      </c>
      <c r="D12577" s="20" t="s">
        <v>1002</v>
      </c>
      <c r="E12577" s="26">
        <v>44044</v>
      </c>
      <c r="F12577">
        <v>1.5</v>
      </c>
      <c r="G12577">
        <v>1.5</v>
      </c>
      <c r="I12577">
        <v>6</v>
      </c>
      <c r="J12577">
        <v>8</v>
      </c>
      <c r="L12577">
        <v>8</v>
      </c>
      <c r="N12577">
        <v>6</v>
      </c>
      <c r="P12577">
        <v>0</v>
      </c>
      <c r="Q12577">
        <v>0</v>
      </c>
      <c r="S12577">
        <v>0</v>
      </c>
    </row>
    <row r="12578" spans="1:19" x14ac:dyDescent="0.25">
      <c r="A12578" s="20" t="s">
        <v>26336</v>
      </c>
      <c r="B12578" t="s">
        <v>26153</v>
      </c>
      <c r="C12578" t="s">
        <v>25700</v>
      </c>
      <c r="D12578" s="20" t="s">
        <v>1002</v>
      </c>
      <c r="E12578" s="26">
        <v>44044</v>
      </c>
      <c r="F12578">
        <v>5</v>
      </c>
      <c r="G12578">
        <v>5</v>
      </c>
      <c r="I12578">
        <v>8</v>
      </c>
      <c r="J12578">
        <v>30</v>
      </c>
      <c r="L12578">
        <v>30</v>
      </c>
      <c r="N12578">
        <v>3</v>
      </c>
      <c r="P12578">
        <v>0</v>
      </c>
      <c r="Q12578">
        <v>0</v>
      </c>
      <c r="S12578">
        <v>5</v>
      </c>
    </row>
    <row r="12579" spans="1:19" x14ac:dyDescent="0.25">
      <c r="A12579" s="20" t="s">
        <v>26337</v>
      </c>
      <c r="B12579" t="s">
        <v>26154</v>
      </c>
      <c r="C12579" t="s">
        <v>959</v>
      </c>
      <c r="D12579" s="20" t="s">
        <v>1002</v>
      </c>
      <c r="E12579" s="26">
        <v>44044</v>
      </c>
      <c r="F12579">
        <v>0</v>
      </c>
      <c r="G12579">
        <v>0</v>
      </c>
      <c r="I12579">
        <v>0</v>
      </c>
      <c r="J12579">
        <v>0</v>
      </c>
      <c r="L12579">
        <v>0</v>
      </c>
      <c r="N12579">
        <v>0</v>
      </c>
      <c r="P12579">
        <v>0</v>
      </c>
      <c r="Q12579">
        <v>0</v>
      </c>
      <c r="S12579">
        <v>0</v>
      </c>
    </row>
    <row r="12580" spans="1:19" x14ac:dyDescent="0.25">
      <c r="A12580" s="20" t="s">
        <v>26338</v>
      </c>
      <c r="B12580" t="s">
        <v>26155</v>
      </c>
      <c r="C12580" t="s">
        <v>205</v>
      </c>
      <c r="D12580" s="20" t="s">
        <v>1002</v>
      </c>
      <c r="E12580" s="26">
        <v>44044</v>
      </c>
      <c r="F12580">
        <v>0</v>
      </c>
      <c r="G12580">
        <v>0</v>
      </c>
      <c r="I12580">
        <v>0</v>
      </c>
      <c r="J12580">
        <v>0</v>
      </c>
      <c r="L12580">
        <v>0</v>
      </c>
      <c r="N12580">
        <v>0</v>
      </c>
      <c r="P12580">
        <v>0</v>
      </c>
      <c r="Q12580">
        <v>0</v>
      </c>
      <c r="S12580">
        <v>0</v>
      </c>
    </row>
    <row r="12581" spans="1:19" x14ac:dyDescent="0.25">
      <c r="A12581" s="20" t="s">
        <v>26339</v>
      </c>
      <c r="B12581" t="s">
        <v>26156</v>
      </c>
      <c r="C12581" t="s">
        <v>384</v>
      </c>
      <c r="D12581" s="20" t="s">
        <v>1002</v>
      </c>
      <c r="E12581" s="26">
        <v>44044</v>
      </c>
      <c r="F12581">
        <v>0</v>
      </c>
      <c r="G12581">
        <v>0</v>
      </c>
      <c r="I12581">
        <v>0</v>
      </c>
      <c r="J12581">
        <v>0</v>
      </c>
      <c r="L12581">
        <v>0</v>
      </c>
      <c r="N12581">
        <v>0</v>
      </c>
      <c r="P12581">
        <v>0</v>
      </c>
      <c r="Q12581">
        <v>0</v>
      </c>
      <c r="S12581">
        <v>0</v>
      </c>
    </row>
    <row r="12582" spans="1:19" x14ac:dyDescent="0.25">
      <c r="A12582" s="20" t="s">
        <v>26340</v>
      </c>
      <c r="B12582" t="s">
        <v>26157</v>
      </c>
      <c r="C12582" t="s">
        <v>210</v>
      </c>
      <c r="D12582" s="20" t="s">
        <v>1002</v>
      </c>
      <c r="E12582" s="26">
        <v>44044</v>
      </c>
      <c r="F12582">
        <v>0</v>
      </c>
      <c r="G12582">
        <v>0</v>
      </c>
      <c r="I12582">
        <v>0</v>
      </c>
      <c r="J12582">
        <v>0</v>
      </c>
      <c r="L12582">
        <v>0</v>
      </c>
      <c r="N12582">
        <v>0</v>
      </c>
      <c r="P12582">
        <v>0</v>
      </c>
      <c r="Q12582">
        <v>0</v>
      </c>
      <c r="S12582">
        <v>0</v>
      </c>
    </row>
    <row r="12583" spans="1:19" x14ac:dyDescent="0.25">
      <c r="A12583" s="20" t="s">
        <v>26341</v>
      </c>
      <c r="B12583" t="s">
        <v>26158</v>
      </c>
      <c r="C12583" t="s">
        <v>215</v>
      </c>
      <c r="D12583" s="20" t="s">
        <v>1002</v>
      </c>
      <c r="E12583" s="26">
        <v>44044</v>
      </c>
      <c r="F12583">
        <v>5</v>
      </c>
      <c r="G12583">
        <v>6</v>
      </c>
      <c r="I12583">
        <v>25</v>
      </c>
      <c r="J12583">
        <v>30</v>
      </c>
      <c r="L12583">
        <v>36</v>
      </c>
      <c r="N12583">
        <v>15</v>
      </c>
      <c r="P12583">
        <v>6</v>
      </c>
      <c r="Q12583">
        <v>8</v>
      </c>
      <c r="S12583">
        <v>10</v>
      </c>
    </row>
    <row r="12584" spans="1:19" x14ac:dyDescent="0.25">
      <c r="A12584" s="20" t="s">
        <v>26342</v>
      </c>
      <c r="B12584" t="s">
        <v>26159</v>
      </c>
      <c r="C12584" t="s">
        <v>960</v>
      </c>
      <c r="D12584" s="20" t="s">
        <v>1002</v>
      </c>
      <c r="E12584" s="26">
        <v>44044</v>
      </c>
      <c r="F12584">
        <v>0</v>
      </c>
      <c r="G12584">
        <v>0</v>
      </c>
      <c r="I12584">
        <v>0</v>
      </c>
      <c r="J12584">
        <v>0</v>
      </c>
      <c r="L12584">
        <v>0</v>
      </c>
      <c r="N12584">
        <v>0</v>
      </c>
      <c r="P12584">
        <v>0</v>
      </c>
      <c r="Q12584">
        <v>0</v>
      </c>
      <c r="S12584">
        <v>0</v>
      </c>
    </row>
    <row r="12585" spans="1:19" x14ac:dyDescent="0.25">
      <c r="A12585" s="20" t="s">
        <v>26343</v>
      </c>
      <c r="B12585" t="s">
        <v>26160</v>
      </c>
      <c r="C12585" t="s">
        <v>961</v>
      </c>
      <c r="D12585" s="20" t="s">
        <v>1002</v>
      </c>
      <c r="E12585" s="26">
        <v>44044</v>
      </c>
      <c r="F12585">
        <v>3</v>
      </c>
      <c r="G12585">
        <v>3</v>
      </c>
      <c r="I12585">
        <v>12</v>
      </c>
      <c r="J12585">
        <v>12</v>
      </c>
      <c r="L12585">
        <v>15</v>
      </c>
      <c r="N12585">
        <v>7</v>
      </c>
      <c r="P12585">
        <v>4</v>
      </c>
      <c r="Q12585">
        <v>4</v>
      </c>
      <c r="S12585">
        <v>5</v>
      </c>
    </row>
    <row r="12586" spans="1:19" x14ac:dyDescent="0.25">
      <c r="A12586" s="20" t="s">
        <v>26344</v>
      </c>
      <c r="B12586" t="s">
        <v>26161</v>
      </c>
      <c r="C12586" t="s">
        <v>221</v>
      </c>
      <c r="D12586" s="20" t="s">
        <v>1002</v>
      </c>
      <c r="E12586" s="26">
        <v>44044</v>
      </c>
      <c r="F12586">
        <v>0</v>
      </c>
      <c r="G12586">
        <v>0</v>
      </c>
      <c r="I12586">
        <v>0</v>
      </c>
      <c r="J12586">
        <v>0</v>
      </c>
      <c r="L12586">
        <v>0</v>
      </c>
      <c r="N12586">
        <v>0</v>
      </c>
      <c r="P12586">
        <v>0</v>
      </c>
      <c r="Q12586">
        <v>0</v>
      </c>
      <c r="S12586">
        <v>0</v>
      </c>
    </row>
    <row r="12587" spans="1:19" x14ac:dyDescent="0.25">
      <c r="A12587" s="20" t="s">
        <v>26345</v>
      </c>
      <c r="B12587" t="s">
        <v>26162</v>
      </c>
      <c r="C12587" t="s">
        <v>222</v>
      </c>
      <c r="D12587" s="20" t="s">
        <v>1002</v>
      </c>
      <c r="E12587" s="26">
        <v>44044</v>
      </c>
      <c r="F12587">
        <v>0</v>
      </c>
      <c r="G12587">
        <v>0</v>
      </c>
      <c r="I12587">
        <v>0</v>
      </c>
      <c r="J12587">
        <v>0</v>
      </c>
      <c r="L12587">
        <v>0</v>
      </c>
      <c r="N12587">
        <v>0</v>
      </c>
      <c r="P12587">
        <v>0</v>
      </c>
      <c r="Q12587">
        <v>0</v>
      </c>
      <c r="S12587">
        <v>0</v>
      </c>
    </row>
    <row r="12588" spans="1:19" x14ac:dyDescent="0.25">
      <c r="A12588" s="20" t="s">
        <v>26346</v>
      </c>
      <c r="B12588" t="s">
        <v>26163</v>
      </c>
      <c r="C12588" t="s">
        <v>25361</v>
      </c>
      <c r="D12588" s="20" t="s">
        <v>1002</v>
      </c>
      <c r="E12588" s="26">
        <v>44044</v>
      </c>
      <c r="F12588">
        <v>1.5</v>
      </c>
      <c r="G12588">
        <v>1.5</v>
      </c>
      <c r="I12588">
        <v>6</v>
      </c>
      <c r="J12588">
        <v>8</v>
      </c>
      <c r="L12588">
        <v>8</v>
      </c>
      <c r="N12588">
        <v>6</v>
      </c>
      <c r="P12588">
        <v>0</v>
      </c>
      <c r="Q12588">
        <v>0</v>
      </c>
      <c r="S12588">
        <v>0</v>
      </c>
    </row>
    <row r="12589" spans="1:19" x14ac:dyDescent="0.25">
      <c r="A12589" s="20" t="s">
        <v>26347</v>
      </c>
      <c r="B12589" t="s">
        <v>26164</v>
      </c>
      <c r="C12589" t="s">
        <v>200</v>
      </c>
      <c r="D12589" s="20" t="s">
        <v>1002</v>
      </c>
      <c r="E12589" s="26">
        <v>44044</v>
      </c>
      <c r="F12589">
        <v>1</v>
      </c>
      <c r="G12589">
        <v>3.5</v>
      </c>
      <c r="I12589">
        <v>2</v>
      </c>
      <c r="J12589">
        <v>5</v>
      </c>
      <c r="L12589">
        <v>20</v>
      </c>
      <c r="N12589">
        <v>2</v>
      </c>
      <c r="P12589">
        <v>0</v>
      </c>
      <c r="Q12589">
        <v>0</v>
      </c>
      <c r="S12589">
        <v>0</v>
      </c>
    </row>
    <row r="12590" spans="1:19" x14ac:dyDescent="0.25">
      <c r="A12590" s="20" t="s">
        <v>26348</v>
      </c>
      <c r="B12590" t="s">
        <v>26165</v>
      </c>
      <c r="C12590" t="s">
        <v>204</v>
      </c>
      <c r="D12590" s="20" t="s">
        <v>1002</v>
      </c>
      <c r="E12590" s="26">
        <v>44044</v>
      </c>
      <c r="F12590">
        <v>0</v>
      </c>
      <c r="G12590">
        <v>0</v>
      </c>
      <c r="I12590">
        <v>0</v>
      </c>
      <c r="J12590">
        <v>0</v>
      </c>
      <c r="L12590">
        <v>0</v>
      </c>
      <c r="N12590">
        <v>0</v>
      </c>
      <c r="P12590">
        <v>0</v>
      </c>
      <c r="Q12590">
        <v>0</v>
      </c>
      <c r="S12590">
        <v>0</v>
      </c>
    </row>
    <row r="12591" spans="1:19" x14ac:dyDescent="0.25">
      <c r="A12591" s="20" t="s">
        <v>26349</v>
      </c>
      <c r="B12591" t="s">
        <v>26166</v>
      </c>
      <c r="C12591" t="s">
        <v>385</v>
      </c>
      <c r="D12591" s="20" t="s">
        <v>1002</v>
      </c>
      <c r="E12591" s="26">
        <v>44044</v>
      </c>
      <c r="F12591">
        <v>0</v>
      </c>
      <c r="G12591">
        <v>0</v>
      </c>
      <c r="I12591">
        <v>0</v>
      </c>
      <c r="J12591">
        <v>0</v>
      </c>
      <c r="L12591">
        <v>0</v>
      </c>
      <c r="N12591">
        <v>0</v>
      </c>
      <c r="P12591">
        <v>0</v>
      </c>
      <c r="Q12591">
        <v>0</v>
      </c>
      <c r="S12591">
        <v>0</v>
      </c>
    </row>
    <row r="12592" spans="1:19" x14ac:dyDescent="0.25">
      <c r="A12592" s="20" t="s">
        <v>26350</v>
      </c>
      <c r="B12592" t="s">
        <v>26167</v>
      </c>
      <c r="C12592" t="s">
        <v>208</v>
      </c>
      <c r="D12592" s="20" t="s">
        <v>1002</v>
      </c>
      <c r="E12592" s="26">
        <v>44044</v>
      </c>
      <c r="F12592">
        <v>3</v>
      </c>
      <c r="G12592">
        <v>1.5</v>
      </c>
      <c r="I12592">
        <v>15</v>
      </c>
      <c r="J12592">
        <v>17</v>
      </c>
      <c r="L12592">
        <v>9</v>
      </c>
      <c r="N12592">
        <v>13</v>
      </c>
      <c r="P12592">
        <v>0</v>
      </c>
      <c r="Q12592">
        <v>0</v>
      </c>
      <c r="S12592">
        <v>2</v>
      </c>
    </row>
    <row r="12593" spans="1:19" x14ac:dyDescent="0.25">
      <c r="A12593" s="20" t="s">
        <v>26351</v>
      </c>
      <c r="B12593" t="s">
        <v>26168</v>
      </c>
      <c r="C12593" t="s">
        <v>900</v>
      </c>
      <c r="D12593" s="20" t="s">
        <v>1002</v>
      </c>
      <c r="E12593" s="26">
        <v>44044</v>
      </c>
      <c r="F12593">
        <v>3.5</v>
      </c>
      <c r="G12593">
        <v>4</v>
      </c>
      <c r="I12593">
        <v>10</v>
      </c>
      <c r="J12593">
        <v>20</v>
      </c>
      <c r="L12593">
        <v>23</v>
      </c>
      <c r="N12593">
        <v>8</v>
      </c>
      <c r="P12593">
        <v>0</v>
      </c>
      <c r="Q12593">
        <v>0</v>
      </c>
      <c r="S12593">
        <v>2</v>
      </c>
    </row>
    <row r="12594" spans="1:19" x14ac:dyDescent="0.25">
      <c r="A12594" s="20" t="s">
        <v>26352</v>
      </c>
      <c r="B12594" t="s">
        <v>26169</v>
      </c>
      <c r="C12594" t="s">
        <v>905</v>
      </c>
      <c r="D12594" s="20" t="s">
        <v>1002</v>
      </c>
      <c r="E12594" s="26">
        <v>44044</v>
      </c>
      <c r="F12594">
        <v>1</v>
      </c>
      <c r="G12594">
        <v>2</v>
      </c>
      <c r="I12594">
        <v>0</v>
      </c>
      <c r="J12594">
        <v>5</v>
      </c>
      <c r="L12594">
        <v>11</v>
      </c>
      <c r="N12594">
        <v>0</v>
      </c>
      <c r="P12594">
        <v>0</v>
      </c>
      <c r="Q12594">
        <v>0</v>
      </c>
      <c r="S12594">
        <v>0</v>
      </c>
    </row>
    <row r="12595" spans="1:19" x14ac:dyDescent="0.25">
      <c r="A12595" s="20" t="s">
        <v>26353</v>
      </c>
      <c r="B12595" t="s">
        <v>26170</v>
      </c>
      <c r="C12595" t="s">
        <v>316</v>
      </c>
      <c r="D12595" s="20" t="s">
        <v>1002</v>
      </c>
      <c r="E12595" s="26">
        <v>44044</v>
      </c>
      <c r="F12595">
        <v>5</v>
      </c>
      <c r="G12595">
        <v>6.5</v>
      </c>
      <c r="I12595">
        <v>5</v>
      </c>
      <c r="J12595">
        <v>25</v>
      </c>
      <c r="L12595">
        <v>37</v>
      </c>
      <c r="N12595">
        <v>5</v>
      </c>
      <c r="P12595">
        <v>0</v>
      </c>
      <c r="Q12595">
        <v>0</v>
      </c>
      <c r="S12595">
        <v>0</v>
      </c>
    </row>
    <row r="12596" spans="1:19" x14ac:dyDescent="0.25">
      <c r="A12596" s="20" t="s">
        <v>26354</v>
      </c>
      <c r="B12596" t="s">
        <v>26171</v>
      </c>
      <c r="C12596" t="s">
        <v>218</v>
      </c>
      <c r="D12596" s="20" t="s">
        <v>1002</v>
      </c>
      <c r="E12596" s="26">
        <v>44044</v>
      </c>
      <c r="F12596">
        <v>0</v>
      </c>
      <c r="G12596">
        <v>0</v>
      </c>
      <c r="I12596">
        <v>0</v>
      </c>
      <c r="J12596">
        <v>0</v>
      </c>
      <c r="L12596">
        <v>0</v>
      </c>
      <c r="N12596">
        <v>0</v>
      </c>
      <c r="P12596">
        <v>0</v>
      </c>
      <c r="Q12596">
        <v>0</v>
      </c>
      <c r="S12596">
        <v>0</v>
      </c>
    </row>
    <row r="12597" spans="1:19" x14ac:dyDescent="0.25">
      <c r="A12597" s="20" t="s">
        <v>26355</v>
      </c>
      <c r="B12597" t="s">
        <v>26172</v>
      </c>
      <c r="C12597" t="s">
        <v>202</v>
      </c>
      <c r="D12597" s="20" t="s">
        <v>1002</v>
      </c>
      <c r="E12597" s="26">
        <v>44044</v>
      </c>
      <c r="F12597">
        <v>11</v>
      </c>
      <c r="G12597">
        <v>15.5</v>
      </c>
      <c r="I12597">
        <v>78</v>
      </c>
      <c r="J12597">
        <v>117</v>
      </c>
      <c r="L12597">
        <v>172</v>
      </c>
      <c r="N12597">
        <v>77</v>
      </c>
      <c r="P12597">
        <v>1</v>
      </c>
      <c r="Q12597">
        <v>1</v>
      </c>
      <c r="S12597">
        <v>1</v>
      </c>
    </row>
    <row r="12598" spans="1:19" x14ac:dyDescent="0.25">
      <c r="A12598" s="20" t="s">
        <v>26356</v>
      </c>
      <c r="B12598" t="s">
        <v>26173</v>
      </c>
      <c r="C12598" t="s">
        <v>347</v>
      </c>
      <c r="D12598" s="20" t="s">
        <v>1002</v>
      </c>
      <c r="E12598" s="26">
        <v>44044</v>
      </c>
      <c r="F12598">
        <v>0</v>
      </c>
      <c r="G12598">
        <v>0</v>
      </c>
      <c r="I12598">
        <v>0</v>
      </c>
      <c r="J12598">
        <v>0</v>
      </c>
      <c r="L12598">
        <v>0</v>
      </c>
      <c r="N12598">
        <v>0</v>
      </c>
      <c r="P12598">
        <v>0</v>
      </c>
      <c r="Q12598">
        <v>0</v>
      </c>
      <c r="S12598">
        <v>0</v>
      </c>
    </row>
    <row r="12599" spans="1:19" x14ac:dyDescent="0.25">
      <c r="A12599" s="20" t="s">
        <v>26357</v>
      </c>
      <c r="B12599" t="s">
        <v>26174</v>
      </c>
      <c r="C12599" t="s">
        <v>224</v>
      </c>
      <c r="D12599" s="20" t="s">
        <v>1002</v>
      </c>
      <c r="E12599" s="26">
        <v>44044</v>
      </c>
      <c r="F12599">
        <v>0</v>
      </c>
      <c r="G12599">
        <v>0</v>
      </c>
      <c r="I12599">
        <v>0</v>
      </c>
      <c r="J12599">
        <v>0</v>
      </c>
      <c r="L12599">
        <v>0</v>
      </c>
      <c r="N12599">
        <v>0</v>
      </c>
      <c r="P12599">
        <v>0</v>
      </c>
      <c r="Q12599">
        <v>0</v>
      </c>
      <c r="S12599">
        <v>0</v>
      </c>
    </row>
    <row r="12600" spans="1:19" x14ac:dyDescent="0.25">
      <c r="A12600" s="20" t="s">
        <v>26358</v>
      </c>
      <c r="B12600" t="s">
        <v>26175</v>
      </c>
      <c r="C12600" t="s">
        <v>345</v>
      </c>
      <c r="D12600" s="20" t="s">
        <v>1002</v>
      </c>
      <c r="E12600" s="26">
        <v>44044</v>
      </c>
      <c r="F12600">
        <v>0</v>
      </c>
      <c r="G12600">
        <v>0</v>
      </c>
      <c r="I12600">
        <v>0</v>
      </c>
      <c r="J12600">
        <v>0</v>
      </c>
      <c r="L12600">
        <v>0</v>
      </c>
      <c r="N12600">
        <v>0</v>
      </c>
      <c r="P12600">
        <v>0</v>
      </c>
      <c r="Q12600">
        <v>0</v>
      </c>
      <c r="S12600">
        <v>0</v>
      </c>
    </row>
    <row r="12601" spans="1:19" x14ac:dyDescent="0.25">
      <c r="A12601" s="20" t="s">
        <v>26359</v>
      </c>
      <c r="B12601" t="s">
        <v>26176</v>
      </c>
      <c r="C12601" t="s">
        <v>226</v>
      </c>
      <c r="D12601" s="20" t="s">
        <v>1002</v>
      </c>
      <c r="E12601" s="26">
        <v>44044</v>
      </c>
      <c r="F12601">
        <v>2</v>
      </c>
      <c r="G12601">
        <v>4</v>
      </c>
      <c r="I12601">
        <v>11</v>
      </c>
      <c r="J12601">
        <v>22</v>
      </c>
      <c r="L12601">
        <v>44</v>
      </c>
      <c r="N12601">
        <v>11</v>
      </c>
      <c r="P12601">
        <v>0</v>
      </c>
      <c r="Q12601">
        <v>0</v>
      </c>
      <c r="S12601">
        <v>0</v>
      </c>
    </row>
    <row r="12602" spans="1:19" x14ac:dyDescent="0.25">
      <c r="A12602" s="20" t="s">
        <v>26360</v>
      </c>
      <c r="B12602" t="s">
        <v>26177</v>
      </c>
      <c r="C12602" t="s">
        <v>231</v>
      </c>
      <c r="D12602" s="20" t="s">
        <v>1002</v>
      </c>
      <c r="E12602" s="26">
        <v>44044</v>
      </c>
      <c r="F12602">
        <v>10.5</v>
      </c>
      <c r="G12602">
        <v>11.5</v>
      </c>
      <c r="I12602">
        <v>167</v>
      </c>
      <c r="J12602">
        <v>117</v>
      </c>
      <c r="L12602">
        <v>128</v>
      </c>
      <c r="N12602">
        <v>129</v>
      </c>
      <c r="P12602">
        <v>5</v>
      </c>
      <c r="Q12602">
        <v>23</v>
      </c>
      <c r="S12602">
        <v>38</v>
      </c>
    </row>
    <row r="12603" spans="1:19" x14ac:dyDescent="0.25">
      <c r="A12603" s="20" t="s">
        <v>26361</v>
      </c>
      <c r="B12603" t="s">
        <v>26178</v>
      </c>
      <c r="C12603" t="s">
        <v>216</v>
      </c>
      <c r="D12603" s="20" t="s">
        <v>1002</v>
      </c>
      <c r="E12603" s="26">
        <v>44044</v>
      </c>
      <c r="F12603">
        <v>9</v>
      </c>
      <c r="G12603">
        <v>9.5</v>
      </c>
      <c r="I12603">
        <v>47</v>
      </c>
      <c r="J12603">
        <v>90</v>
      </c>
      <c r="L12603">
        <v>95</v>
      </c>
      <c r="N12603">
        <v>41</v>
      </c>
      <c r="P12603">
        <v>5</v>
      </c>
      <c r="Q12603">
        <v>5</v>
      </c>
      <c r="S12603">
        <v>6</v>
      </c>
    </row>
    <row r="12604" spans="1:19" x14ac:dyDescent="0.25">
      <c r="A12604" s="20" t="s">
        <v>26362</v>
      </c>
      <c r="B12604" t="s">
        <v>26179</v>
      </c>
      <c r="C12604" t="s">
        <v>233</v>
      </c>
      <c r="D12604" s="20" t="s">
        <v>1002</v>
      </c>
      <c r="E12604" s="26">
        <v>44044</v>
      </c>
      <c r="F12604">
        <v>0</v>
      </c>
      <c r="G12604">
        <v>0</v>
      </c>
      <c r="I12604">
        <v>0</v>
      </c>
      <c r="J12604">
        <v>0</v>
      </c>
      <c r="L12604">
        <v>0</v>
      </c>
      <c r="N12604">
        <v>0</v>
      </c>
      <c r="P12604">
        <v>0</v>
      </c>
      <c r="Q12604">
        <v>0</v>
      </c>
      <c r="S12604">
        <v>0</v>
      </c>
    </row>
    <row r="12605" spans="1:19" x14ac:dyDescent="0.25">
      <c r="A12605" s="20" t="s">
        <v>26363</v>
      </c>
      <c r="B12605" t="s">
        <v>26180</v>
      </c>
      <c r="C12605" t="s">
        <v>219</v>
      </c>
      <c r="D12605" s="20" t="s">
        <v>1002</v>
      </c>
      <c r="E12605" s="26">
        <v>44044</v>
      </c>
      <c r="F12605">
        <v>0</v>
      </c>
      <c r="G12605">
        <v>0</v>
      </c>
      <c r="I12605">
        <v>0</v>
      </c>
      <c r="J12605">
        <v>0</v>
      </c>
      <c r="L12605">
        <v>0</v>
      </c>
      <c r="N12605">
        <v>0</v>
      </c>
      <c r="P12605">
        <v>0</v>
      </c>
      <c r="Q12605">
        <v>0</v>
      </c>
      <c r="S12605">
        <v>0</v>
      </c>
    </row>
    <row r="12606" spans="1:19" x14ac:dyDescent="0.25">
      <c r="A12606" s="20" t="s">
        <v>26364</v>
      </c>
      <c r="B12606" t="s">
        <v>26181</v>
      </c>
      <c r="C12606" t="s">
        <v>340</v>
      </c>
      <c r="D12606" s="20" t="s">
        <v>1002</v>
      </c>
      <c r="E12606" s="26">
        <v>44044</v>
      </c>
      <c r="F12606">
        <v>2</v>
      </c>
      <c r="G12606">
        <v>3</v>
      </c>
      <c r="I12606">
        <v>0</v>
      </c>
      <c r="J12606">
        <v>18</v>
      </c>
      <c r="L12606">
        <v>36</v>
      </c>
      <c r="N12606">
        <v>0</v>
      </c>
      <c r="P12606">
        <v>0</v>
      </c>
      <c r="Q12606">
        <v>0</v>
      </c>
      <c r="S12606">
        <v>0</v>
      </c>
    </row>
    <row r="12607" spans="1:19" x14ac:dyDescent="0.25">
      <c r="A12607" s="20" t="s">
        <v>26365</v>
      </c>
      <c r="B12607" t="s">
        <v>26182</v>
      </c>
      <c r="C12607" t="s">
        <v>350</v>
      </c>
      <c r="D12607" s="20" t="s">
        <v>1002</v>
      </c>
      <c r="E12607" s="26">
        <v>44044</v>
      </c>
      <c r="F12607">
        <v>0</v>
      </c>
      <c r="G12607">
        <v>0</v>
      </c>
      <c r="I12607">
        <v>0</v>
      </c>
      <c r="J12607">
        <v>0</v>
      </c>
      <c r="L12607">
        <v>0</v>
      </c>
      <c r="N12607">
        <v>0</v>
      </c>
      <c r="P12607">
        <v>0</v>
      </c>
      <c r="Q12607">
        <v>0</v>
      </c>
      <c r="S12607">
        <v>0</v>
      </c>
    </row>
    <row r="12608" spans="1:19" x14ac:dyDescent="0.25">
      <c r="A12608" s="20" t="s">
        <v>26366</v>
      </c>
      <c r="B12608" t="s">
        <v>26183</v>
      </c>
      <c r="C12608" t="s">
        <v>351</v>
      </c>
      <c r="D12608" s="20" t="s">
        <v>1002</v>
      </c>
      <c r="E12608" s="26">
        <v>44044</v>
      </c>
      <c r="F12608">
        <v>0</v>
      </c>
      <c r="G12608">
        <v>0</v>
      </c>
      <c r="I12608">
        <v>0</v>
      </c>
      <c r="J12608">
        <v>0</v>
      </c>
      <c r="L12608">
        <v>0</v>
      </c>
      <c r="N12608">
        <v>0</v>
      </c>
      <c r="P12608">
        <v>0</v>
      </c>
      <c r="Q12608">
        <v>0</v>
      </c>
      <c r="S12608">
        <v>0</v>
      </c>
    </row>
    <row r="12609" spans="1:19" x14ac:dyDescent="0.25">
      <c r="A12609" s="20" t="s">
        <v>26367</v>
      </c>
      <c r="B12609" t="s">
        <v>26184</v>
      </c>
      <c r="C12609" t="s">
        <v>352</v>
      </c>
      <c r="D12609" s="20" t="s">
        <v>1002</v>
      </c>
      <c r="E12609" s="26">
        <v>44044</v>
      </c>
      <c r="F12609">
        <v>0</v>
      </c>
      <c r="G12609">
        <v>0</v>
      </c>
      <c r="I12609">
        <v>0</v>
      </c>
      <c r="J12609">
        <v>0</v>
      </c>
      <c r="L12609">
        <v>0</v>
      </c>
      <c r="N12609">
        <v>0</v>
      </c>
      <c r="P12609">
        <v>0</v>
      </c>
      <c r="Q12609">
        <v>0</v>
      </c>
      <c r="S12609">
        <v>0</v>
      </c>
    </row>
    <row r="12610" spans="1:19" x14ac:dyDescent="0.25">
      <c r="A12610" s="20" t="s">
        <v>26368</v>
      </c>
      <c r="B12610" t="s">
        <v>26185</v>
      </c>
      <c r="C12610" t="s">
        <v>353</v>
      </c>
      <c r="D12610" s="20" t="s">
        <v>1002</v>
      </c>
      <c r="E12610" s="26">
        <v>44044</v>
      </c>
      <c r="F12610">
        <v>0</v>
      </c>
      <c r="G12610">
        <v>0</v>
      </c>
      <c r="I12610">
        <v>0</v>
      </c>
      <c r="J12610">
        <v>0</v>
      </c>
      <c r="L12610">
        <v>0</v>
      </c>
      <c r="N12610">
        <v>0</v>
      </c>
      <c r="P12610">
        <v>0</v>
      </c>
      <c r="Q12610">
        <v>0</v>
      </c>
      <c r="S12610">
        <v>0</v>
      </c>
    </row>
    <row r="12611" spans="1:19" x14ac:dyDescent="0.25">
      <c r="A12611" s="20" t="s">
        <v>26369</v>
      </c>
      <c r="B12611" t="s">
        <v>26186</v>
      </c>
      <c r="C12611" t="s">
        <v>386</v>
      </c>
      <c r="D12611" s="20" t="s">
        <v>1002</v>
      </c>
      <c r="E12611" s="26">
        <v>44044</v>
      </c>
      <c r="F12611">
        <v>0</v>
      </c>
      <c r="G12611">
        <v>0</v>
      </c>
      <c r="I12611">
        <v>0</v>
      </c>
      <c r="J12611">
        <v>0</v>
      </c>
      <c r="L12611">
        <v>0</v>
      </c>
      <c r="N12611">
        <v>0</v>
      </c>
      <c r="P12611">
        <v>0</v>
      </c>
      <c r="Q12611">
        <v>0</v>
      </c>
      <c r="S12611">
        <v>0</v>
      </c>
    </row>
    <row r="12612" spans="1:19" x14ac:dyDescent="0.25">
      <c r="A12612" s="20" t="s">
        <v>26370</v>
      </c>
      <c r="B12612" t="s">
        <v>26187</v>
      </c>
      <c r="C12612" t="s">
        <v>354</v>
      </c>
      <c r="D12612" s="20" t="s">
        <v>1002</v>
      </c>
      <c r="E12612" s="26">
        <v>44044</v>
      </c>
      <c r="F12612">
        <v>1.5</v>
      </c>
      <c r="G12612">
        <v>1.5</v>
      </c>
      <c r="I12612">
        <v>9</v>
      </c>
      <c r="J12612">
        <v>9</v>
      </c>
      <c r="L12612">
        <v>9</v>
      </c>
      <c r="N12612">
        <v>9</v>
      </c>
      <c r="P12612">
        <v>0</v>
      </c>
      <c r="Q12612">
        <v>0</v>
      </c>
      <c r="S12612">
        <v>0</v>
      </c>
    </row>
    <row r="12613" spans="1:19" x14ac:dyDescent="0.25">
      <c r="A12613" s="20" t="s">
        <v>26371</v>
      </c>
      <c r="B12613" t="s">
        <v>26188</v>
      </c>
      <c r="C12613" t="s">
        <v>355</v>
      </c>
      <c r="D12613" s="20" t="s">
        <v>1002</v>
      </c>
      <c r="E12613" s="26">
        <v>44044</v>
      </c>
      <c r="F12613">
        <v>2.5</v>
      </c>
      <c r="G12613">
        <v>1</v>
      </c>
      <c r="I12613">
        <v>8</v>
      </c>
      <c r="J12613">
        <v>14</v>
      </c>
      <c r="L12613">
        <v>6</v>
      </c>
      <c r="N12613">
        <v>8</v>
      </c>
      <c r="P12613">
        <v>0</v>
      </c>
      <c r="Q12613">
        <v>0</v>
      </c>
      <c r="S12613">
        <v>0</v>
      </c>
    </row>
    <row r="12614" spans="1:19" x14ac:dyDescent="0.25">
      <c r="A12614" s="20" t="s">
        <v>26372</v>
      </c>
      <c r="B12614" t="s">
        <v>26189</v>
      </c>
      <c r="C12614" t="s">
        <v>1048</v>
      </c>
      <c r="D12614" s="20" t="s">
        <v>1002</v>
      </c>
      <c r="E12614" s="26">
        <v>44044</v>
      </c>
      <c r="F12614">
        <v>3</v>
      </c>
      <c r="G12614">
        <v>2</v>
      </c>
      <c r="I12614">
        <v>10</v>
      </c>
      <c r="J12614">
        <v>17</v>
      </c>
      <c r="L12614">
        <v>10</v>
      </c>
      <c r="N12614">
        <v>10</v>
      </c>
      <c r="P12614">
        <v>0</v>
      </c>
      <c r="Q12614">
        <v>0</v>
      </c>
      <c r="S12614">
        <v>0</v>
      </c>
    </row>
    <row r="12615" spans="1:19" x14ac:dyDescent="0.25">
      <c r="A12615" s="20" t="s">
        <v>26373</v>
      </c>
      <c r="B12615" t="s">
        <v>26190</v>
      </c>
      <c r="C12615" t="s">
        <v>1047</v>
      </c>
      <c r="D12615" s="20" t="s">
        <v>1002</v>
      </c>
      <c r="E12615" s="26">
        <v>44044</v>
      </c>
      <c r="F12615">
        <v>2.5</v>
      </c>
      <c r="G12615">
        <v>1.5</v>
      </c>
      <c r="I12615">
        <v>9</v>
      </c>
      <c r="J12615">
        <v>14</v>
      </c>
      <c r="L12615">
        <v>8</v>
      </c>
      <c r="N12615">
        <v>9</v>
      </c>
      <c r="P12615">
        <v>7</v>
      </c>
      <c r="Q12615">
        <v>7</v>
      </c>
      <c r="S12615">
        <v>0</v>
      </c>
    </row>
    <row r="12616" spans="1:19" x14ac:dyDescent="0.25">
      <c r="A12616" s="20" t="s">
        <v>26374</v>
      </c>
      <c r="B12616" t="s">
        <v>26191</v>
      </c>
      <c r="C12616" t="s">
        <v>1050</v>
      </c>
      <c r="D12616" s="20" t="s">
        <v>1002</v>
      </c>
      <c r="E12616" s="26">
        <v>44044</v>
      </c>
      <c r="F12616">
        <v>1</v>
      </c>
      <c r="G12616">
        <v>1.5</v>
      </c>
      <c r="I12616">
        <v>4</v>
      </c>
      <c r="J12616">
        <v>5</v>
      </c>
      <c r="L12616">
        <v>8</v>
      </c>
      <c r="N12616">
        <v>4</v>
      </c>
      <c r="P12616">
        <v>0</v>
      </c>
      <c r="Q12616">
        <v>0</v>
      </c>
      <c r="S12616">
        <v>0</v>
      </c>
    </row>
    <row r="12617" spans="1:19" x14ac:dyDescent="0.25">
      <c r="A12617" s="20" t="s">
        <v>26375</v>
      </c>
      <c r="B12617" t="s">
        <v>26192</v>
      </c>
      <c r="C12617" t="s">
        <v>1054</v>
      </c>
      <c r="D12617" s="20" t="s">
        <v>1002</v>
      </c>
      <c r="E12617" s="26">
        <v>44044</v>
      </c>
      <c r="F12617">
        <v>1.5</v>
      </c>
      <c r="G12617">
        <v>2</v>
      </c>
      <c r="I12617">
        <v>3</v>
      </c>
      <c r="J12617">
        <v>8</v>
      </c>
      <c r="L12617">
        <v>11</v>
      </c>
      <c r="N12617">
        <v>3</v>
      </c>
      <c r="P12617">
        <v>0</v>
      </c>
      <c r="Q12617">
        <v>0</v>
      </c>
      <c r="S12617">
        <v>0</v>
      </c>
    </row>
    <row r="12618" spans="1:19" x14ac:dyDescent="0.25">
      <c r="A12618" s="20" t="s">
        <v>26376</v>
      </c>
      <c r="B12618" t="s">
        <v>26193</v>
      </c>
      <c r="C12618" t="s">
        <v>1052</v>
      </c>
      <c r="D12618" s="20" t="s">
        <v>1002</v>
      </c>
      <c r="E12618" s="26">
        <v>44044</v>
      </c>
      <c r="F12618">
        <v>2.5</v>
      </c>
      <c r="G12618">
        <v>4.5</v>
      </c>
      <c r="I12618">
        <v>9</v>
      </c>
      <c r="J12618">
        <v>13</v>
      </c>
      <c r="L12618">
        <v>26</v>
      </c>
      <c r="N12618">
        <v>8</v>
      </c>
      <c r="P12618">
        <v>0</v>
      </c>
      <c r="Q12618">
        <v>0</v>
      </c>
      <c r="S12618">
        <v>1</v>
      </c>
    </row>
    <row r="12619" spans="1:19" x14ac:dyDescent="0.25">
      <c r="A12619" s="20" t="s">
        <v>26377</v>
      </c>
      <c r="B12619" t="s">
        <v>26194</v>
      </c>
      <c r="C12619" t="s">
        <v>1053</v>
      </c>
      <c r="D12619" s="20" t="s">
        <v>1002</v>
      </c>
      <c r="E12619" s="26">
        <v>44044</v>
      </c>
      <c r="F12619">
        <v>1.5</v>
      </c>
      <c r="G12619">
        <v>1.5</v>
      </c>
      <c r="I12619">
        <v>8</v>
      </c>
      <c r="J12619">
        <v>8</v>
      </c>
      <c r="L12619">
        <v>8</v>
      </c>
      <c r="N12619">
        <v>8</v>
      </c>
      <c r="P12619">
        <v>0</v>
      </c>
      <c r="Q12619">
        <v>0</v>
      </c>
      <c r="S12619">
        <v>0</v>
      </c>
    </row>
    <row r="12620" spans="1:19" x14ac:dyDescent="0.25">
      <c r="A12620" s="20" t="s">
        <v>26288</v>
      </c>
      <c r="B12620" t="s">
        <v>26105</v>
      </c>
      <c r="C12620" t="s">
        <v>25700</v>
      </c>
      <c r="D12620" s="20" t="s">
        <v>1000</v>
      </c>
      <c r="E12620" s="26">
        <v>44044</v>
      </c>
      <c r="F12620">
        <v>5</v>
      </c>
      <c r="G12620">
        <v>5</v>
      </c>
      <c r="I12620">
        <v>8</v>
      </c>
      <c r="J12620">
        <v>30</v>
      </c>
      <c r="L12620">
        <v>30</v>
      </c>
      <c r="N12620">
        <v>3</v>
      </c>
      <c r="P12620">
        <v>0</v>
      </c>
      <c r="Q12620">
        <v>0</v>
      </c>
      <c r="S12620">
        <v>5</v>
      </c>
    </row>
    <row r="12621" spans="1:19" x14ac:dyDescent="0.25">
      <c r="A12621" s="20" t="s">
        <v>26378</v>
      </c>
      <c r="B12621" t="s">
        <v>26195</v>
      </c>
      <c r="C12621" t="s">
        <v>962</v>
      </c>
      <c r="D12621" s="20" t="s">
        <v>1000</v>
      </c>
      <c r="E12621" s="26">
        <v>44044</v>
      </c>
      <c r="F12621">
        <v>0</v>
      </c>
      <c r="G12621">
        <v>0</v>
      </c>
      <c r="I12621">
        <v>0</v>
      </c>
      <c r="J12621">
        <v>0</v>
      </c>
      <c r="L12621">
        <v>0</v>
      </c>
      <c r="N12621">
        <v>0</v>
      </c>
      <c r="P12621">
        <v>0</v>
      </c>
      <c r="Q12621">
        <v>0</v>
      </c>
      <c r="S12621">
        <v>0</v>
      </c>
    </row>
    <row r="12622" spans="1:19" x14ac:dyDescent="0.25">
      <c r="A12622" s="20" t="s">
        <v>26379</v>
      </c>
      <c r="B12622" t="s">
        <v>26196</v>
      </c>
      <c r="C12622" t="s">
        <v>348</v>
      </c>
      <c r="D12622" s="20" t="s">
        <v>1000</v>
      </c>
      <c r="E12622" s="26">
        <v>44044</v>
      </c>
      <c r="F12622">
        <v>0</v>
      </c>
      <c r="G12622">
        <v>0</v>
      </c>
      <c r="I12622">
        <v>0</v>
      </c>
      <c r="J12622">
        <v>0</v>
      </c>
      <c r="L12622">
        <v>0</v>
      </c>
      <c r="N12622">
        <v>0</v>
      </c>
      <c r="P12622">
        <v>0</v>
      </c>
      <c r="Q12622">
        <v>0</v>
      </c>
      <c r="S12622">
        <v>0</v>
      </c>
    </row>
    <row r="12623" spans="1:19" x14ac:dyDescent="0.25">
      <c r="A12623" s="20" t="s">
        <v>26380</v>
      </c>
      <c r="B12623" t="s">
        <v>26197</v>
      </c>
      <c r="C12623" t="s">
        <v>357</v>
      </c>
      <c r="D12623" s="20" t="s">
        <v>1000</v>
      </c>
      <c r="E12623" s="26">
        <v>44044</v>
      </c>
      <c r="F12623">
        <v>0</v>
      </c>
      <c r="G12623">
        <v>0</v>
      </c>
      <c r="I12623">
        <v>0</v>
      </c>
      <c r="J12623">
        <v>0</v>
      </c>
      <c r="L12623">
        <v>0</v>
      </c>
      <c r="N12623">
        <v>0</v>
      </c>
      <c r="P12623">
        <v>0</v>
      </c>
      <c r="Q12623">
        <v>0</v>
      </c>
      <c r="S12623">
        <v>0</v>
      </c>
    </row>
    <row r="12624" spans="1:19" x14ac:dyDescent="0.25">
      <c r="A12624" s="20" t="s">
        <v>26381</v>
      </c>
      <c r="B12624" t="s">
        <v>26198</v>
      </c>
      <c r="C12624" t="s">
        <v>22399</v>
      </c>
      <c r="D12624" s="20" t="s">
        <v>1000</v>
      </c>
      <c r="E12624" s="26">
        <v>44044</v>
      </c>
      <c r="F12624">
        <v>0</v>
      </c>
      <c r="G12624">
        <v>0</v>
      </c>
      <c r="I12624">
        <v>0</v>
      </c>
      <c r="J12624">
        <v>0</v>
      </c>
      <c r="L12624">
        <v>0</v>
      </c>
      <c r="N12624">
        <v>0</v>
      </c>
      <c r="P12624">
        <v>0</v>
      </c>
      <c r="Q12624">
        <v>0</v>
      </c>
      <c r="S12624">
        <v>0</v>
      </c>
    </row>
    <row r="12625" spans="1:19" x14ac:dyDescent="0.25">
      <c r="A12625" s="20" t="s">
        <v>26382</v>
      </c>
      <c r="B12625" t="s">
        <v>26199</v>
      </c>
      <c r="C12625" t="s">
        <v>203</v>
      </c>
      <c r="D12625" s="20" t="s">
        <v>1000</v>
      </c>
      <c r="E12625" s="26">
        <v>44044</v>
      </c>
      <c r="F12625">
        <v>0</v>
      </c>
      <c r="G12625">
        <v>0</v>
      </c>
      <c r="I12625">
        <v>0</v>
      </c>
      <c r="J12625">
        <v>0</v>
      </c>
      <c r="L12625">
        <v>0</v>
      </c>
      <c r="N12625">
        <v>0</v>
      </c>
      <c r="P12625">
        <v>0</v>
      </c>
      <c r="Q12625">
        <v>0</v>
      </c>
      <c r="S12625">
        <v>0</v>
      </c>
    </row>
    <row r="12626" spans="1:19" x14ac:dyDescent="0.25">
      <c r="A12626" s="20" t="s">
        <v>26383</v>
      </c>
      <c r="B12626" t="s">
        <v>26200</v>
      </c>
      <c r="C12626" t="s">
        <v>387</v>
      </c>
      <c r="D12626" s="20" t="s">
        <v>1000</v>
      </c>
      <c r="E12626" s="26">
        <v>44044</v>
      </c>
      <c r="F12626">
        <v>0</v>
      </c>
      <c r="G12626">
        <v>0</v>
      </c>
      <c r="I12626">
        <v>0</v>
      </c>
      <c r="J12626">
        <v>0</v>
      </c>
      <c r="L12626">
        <v>0</v>
      </c>
      <c r="N12626">
        <v>0</v>
      </c>
      <c r="P12626">
        <v>0</v>
      </c>
      <c r="Q12626">
        <v>0</v>
      </c>
      <c r="S12626">
        <v>0</v>
      </c>
    </row>
    <row r="12627" spans="1:19" x14ac:dyDescent="0.25">
      <c r="A12627" s="20" t="s">
        <v>26384</v>
      </c>
      <c r="B12627" t="s">
        <v>26201</v>
      </c>
      <c r="C12627" t="s">
        <v>223</v>
      </c>
      <c r="D12627" s="20" t="s">
        <v>1000</v>
      </c>
      <c r="E12627" s="26">
        <v>44044</v>
      </c>
      <c r="F12627">
        <v>0</v>
      </c>
      <c r="G12627">
        <v>0</v>
      </c>
      <c r="I12627">
        <v>0</v>
      </c>
      <c r="J12627">
        <v>0</v>
      </c>
      <c r="L12627">
        <v>0</v>
      </c>
      <c r="N12627">
        <v>0</v>
      </c>
      <c r="P12627">
        <v>0</v>
      </c>
      <c r="Q12627">
        <v>0</v>
      </c>
      <c r="S12627">
        <v>0</v>
      </c>
    </row>
    <row r="12628" spans="1:19" x14ac:dyDescent="0.25">
      <c r="A12628" s="20" t="s">
        <v>26385</v>
      </c>
      <c r="B12628" t="s">
        <v>26202</v>
      </c>
      <c r="C12628" t="s">
        <v>346</v>
      </c>
      <c r="D12628" s="20" t="s">
        <v>1000</v>
      </c>
      <c r="E12628" s="26">
        <v>44044</v>
      </c>
      <c r="F12628">
        <v>0</v>
      </c>
      <c r="G12628">
        <v>0</v>
      </c>
      <c r="I12628">
        <v>0</v>
      </c>
      <c r="J12628">
        <v>0</v>
      </c>
      <c r="L12628">
        <v>0</v>
      </c>
      <c r="N12628">
        <v>0</v>
      </c>
      <c r="P12628">
        <v>0</v>
      </c>
      <c r="Q12628">
        <v>0</v>
      </c>
      <c r="S12628">
        <v>0</v>
      </c>
    </row>
    <row r="12629" spans="1:19" x14ac:dyDescent="0.25">
      <c r="A12629" s="20" t="s">
        <v>26386</v>
      </c>
      <c r="B12629" t="s">
        <v>26203</v>
      </c>
      <c r="C12629" t="s">
        <v>207</v>
      </c>
      <c r="D12629" s="20" t="s">
        <v>1000</v>
      </c>
      <c r="E12629" s="26">
        <v>44044</v>
      </c>
      <c r="F12629">
        <v>4.5</v>
      </c>
      <c r="G12629">
        <v>3</v>
      </c>
      <c r="I12629">
        <v>24</v>
      </c>
      <c r="J12629">
        <v>26</v>
      </c>
      <c r="L12629">
        <v>18</v>
      </c>
      <c r="N12629">
        <v>22</v>
      </c>
      <c r="P12629">
        <v>0</v>
      </c>
      <c r="Q12629">
        <v>0</v>
      </c>
      <c r="S12629">
        <v>2</v>
      </c>
    </row>
    <row r="12630" spans="1:19" x14ac:dyDescent="0.25">
      <c r="A12630" s="20" t="s">
        <v>26387</v>
      </c>
      <c r="B12630" t="s">
        <v>26204</v>
      </c>
      <c r="C12630" t="s">
        <v>212</v>
      </c>
      <c r="D12630" s="20" t="s">
        <v>1000</v>
      </c>
      <c r="E12630" s="26">
        <v>44044</v>
      </c>
      <c r="F12630">
        <v>3.5</v>
      </c>
      <c r="G12630">
        <v>4</v>
      </c>
      <c r="I12630">
        <v>10</v>
      </c>
      <c r="J12630">
        <v>20</v>
      </c>
      <c r="L12630">
        <v>23</v>
      </c>
      <c r="N12630">
        <v>8</v>
      </c>
      <c r="P12630">
        <v>0</v>
      </c>
      <c r="Q12630">
        <v>0</v>
      </c>
      <c r="S12630">
        <v>2</v>
      </c>
    </row>
    <row r="12631" spans="1:19" x14ac:dyDescent="0.25">
      <c r="A12631" s="20" t="s">
        <v>26388</v>
      </c>
      <c r="B12631" t="s">
        <v>26205</v>
      </c>
      <c r="C12631" t="s">
        <v>963</v>
      </c>
      <c r="D12631" s="20" t="s">
        <v>1000</v>
      </c>
      <c r="E12631" s="26">
        <v>44044</v>
      </c>
      <c r="F12631">
        <v>0</v>
      </c>
      <c r="G12631">
        <v>0</v>
      </c>
      <c r="I12631">
        <v>0</v>
      </c>
      <c r="J12631">
        <v>0</v>
      </c>
      <c r="L12631">
        <v>0</v>
      </c>
      <c r="N12631">
        <v>0</v>
      </c>
      <c r="P12631">
        <v>0</v>
      </c>
      <c r="Q12631">
        <v>0</v>
      </c>
      <c r="S12631">
        <v>0</v>
      </c>
    </row>
    <row r="12632" spans="1:19" x14ac:dyDescent="0.25">
      <c r="A12632" s="20" t="s">
        <v>26389</v>
      </c>
      <c r="B12632" t="s">
        <v>26206</v>
      </c>
      <c r="C12632" t="s">
        <v>225</v>
      </c>
      <c r="D12632" s="20" t="s">
        <v>1000</v>
      </c>
      <c r="E12632" s="26">
        <v>44044</v>
      </c>
      <c r="F12632">
        <v>3</v>
      </c>
      <c r="G12632">
        <v>6</v>
      </c>
      <c r="I12632">
        <v>11</v>
      </c>
      <c r="J12632">
        <v>27</v>
      </c>
      <c r="L12632">
        <v>55</v>
      </c>
      <c r="N12632">
        <v>11</v>
      </c>
      <c r="P12632">
        <v>0</v>
      </c>
      <c r="Q12632">
        <v>0</v>
      </c>
      <c r="S12632">
        <v>0</v>
      </c>
    </row>
    <row r="12633" spans="1:19" x14ac:dyDescent="0.25">
      <c r="A12633" s="20" t="s">
        <v>26390</v>
      </c>
      <c r="B12633" t="s">
        <v>26207</v>
      </c>
      <c r="C12633" t="s">
        <v>232</v>
      </c>
      <c r="D12633" s="20" t="s">
        <v>1000</v>
      </c>
      <c r="E12633" s="26">
        <v>44044</v>
      </c>
      <c r="F12633">
        <v>13.5</v>
      </c>
      <c r="G12633">
        <v>14.5</v>
      </c>
      <c r="I12633">
        <v>179</v>
      </c>
      <c r="J12633">
        <v>129</v>
      </c>
      <c r="L12633">
        <v>143</v>
      </c>
      <c r="N12633">
        <v>136</v>
      </c>
      <c r="P12633">
        <v>9</v>
      </c>
      <c r="Q12633">
        <v>27</v>
      </c>
      <c r="S12633">
        <v>43</v>
      </c>
    </row>
    <row r="12634" spans="1:19" x14ac:dyDescent="0.25">
      <c r="A12634" s="20" t="s">
        <v>26391</v>
      </c>
      <c r="B12634" t="s">
        <v>26208</v>
      </c>
      <c r="C12634" t="s">
        <v>317</v>
      </c>
      <c r="D12634" s="20" t="s">
        <v>1000</v>
      </c>
      <c r="E12634" s="26">
        <v>44044</v>
      </c>
      <c r="F12634">
        <v>7.5</v>
      </c>
      <c r="G12634">
        <v>7.5</v>
      </c>
      <c r="I12634">
        <v>13</v>
      </c>
      <c r="J12634">
        <v>39</v>
      </c>
      <c r="L12634">
        <v>43</v>
      </c>
      <c r="N12634">
        <v>13</v>
      </c>
      <c r="P12634">
        <v>0</v>
      </c>
      <c r="Q12634">
        <v>0</v>
      </c>
      <c r="S12634">
        <v>0</v>
      </c>
    </row>
    <row r="12635" spans="1:19" x14ac:dyDescent="0.25">
      <c r="A12635" s="20" t="s">
        <v>26392</v>
      </c>
      <c r="B12635" t="s">
        <v>26209</v>
      </c>
      <c r="C12635" t="s">
        <v>214</v>
      </c>
      <c r="D12635" s="20" t="s">
        <v>1000</v>
      </c>
      <c r="E12635" s="26">
        <v>44044</v>
      </c>
      <c r="F12635">
        <v>14</v>
      </c>
      <c r="G12635">
        <v>15.5</v>
      </c>
      <c r="I12635">
        <v>72</v>
      </c>
      <c r="J12635">
        <v>120</v>
      </c>
      <c r="L12635">
        <v>131</v>
      </c>
      <c r="N12635">
        <v>56</v>
      </c>
      <c r="P12635">
        <v>11</v>
      </c>
      <c r="Q12635">
        <v>13</v>
      </c>
      <c r="S12635">
        <v>16</v>
      </c>
    </row>
    <row r="12636" spans="1:19" x14ac:dyDescent="0.25">
      <c r="A12636" s="20" t="s">
        <v>26393</v>
      </c>
      <c r="B12636" t="s">
        <v>26210</v>
      </c>
      <c r="C12636" t="s">
        <v>230</v>
      </c>
      <c r="D12636" s="20" t="s">
        <v>1000</v>
      </c>
      <c r="E12636" s="26">
        <v>44044</v>
      </c>
      <c r="F12636">
        <v>0</v>
      </c>
      <c r="G12636">
        <v>0</v>
      </c>
      <c r="I12636">
        <v>0</v>
      </c>
      <c r="J12636">
        <v>0</v>
      </c>
      <c r="L12636">
        <v>0</v>
      </c>
      <c r="N12636">
        <v>0</v>
      </c>
      <c r="P12636">
        <v>0</v>
      </c>
      <c r="Q12636">
        <v>0</v>
      </c>
      <c r="S12636">
        <v>0</v>
      </c>
    </row>
    <row r="12637" spans="1:19" x14ac:dyDescent="0.25">
      <c r="A12637" s="20" t="s">
        <v>26394</v>
      </c>
      <c r="B12637" t="s">
        <v>26211</v>
      </c>
      <c r="C12637" t="s">
        <v>234</v>
      </c>
      <c r="D12637" s="20" t="s">
        <v>1000</v>
      </c>
      <c r="E12637" s="26">
        <v>44044</v>
      </c>
      <c r="F12637">
        <v>0</v>
      </c>
      <c r="G12637">
        <v>0</v>
      </c>
      <c r="I12637">
        <v>0</v>
      </c>
      <c r="J12637">
        <v>0</v>
      </c>
      <c r="L12637">
        <v>0</v>
      </c>
      <c r="N12637">
        <v>0</v>
      </c>
      <c r="P12637">
        <v>0</v>
      </c>
      <c r="Q12637">
        <v>0</v>
      </c>
      <c r="S12637">
        <v>0</v>
      </c>
    </row>
    <row r="12638" spans="1:19" x14ac:dyDescent="0.25">
      <c r="A12638" s="20" t="s">
        <v>26395</v>
      </c>
      <c r="B12638" t="s">
        <v>26212</v>
      </c>
      <c r="C12638" t="s">
        <v>217</v>
      </c>
      <c r="D12638" s="20" t="s">
        <v>1000</v>
      </c>
      <c r="E12638" s="26">
        <v>44044</v>
      </c>
      <c r="F12638">
        <v>0</v>
      </c>
      <c r="G12638">
        <v>0</v>
      </c>
      <c r="I12638">
        <v>0</v>
      </c>
      <c r="J12638">
        <v>0</v>
      </c>
      <c r="L12638">
        <v>0</v>
      </c>
      <c r="N12638">
        <v>0</v>
      </c>
      <c r="P12638">
        <v>0</v>
      </c>
      <c r="Q12638">
        <v>0</v>
      </c>
      <c r="S12638">
        <v>0</v>
      </c>
    </row>
    <row r="12639" spans="1:19" x14ac:dyDescent="0.25">
      <c r="A12639" s="20" t="s">
        <v>26396</v>
      </c>
      <c r="B12639" t="s">
        <v>26213</v>
      </c>
      <c r="C12639" t="s">
        <v>342</v>
      </c>
      <c r="D12639" s="20" t="s">
        <v>1000</v>
      </c>
      <c r="E12639" s="26">
        <v>44044</v>
      </c>
      <c r="F12639">
        <v>2</v>
      </c>
      <c r="G12639">
        <v>3</v>
      </c>
      <c r="I12639">
        <v>0</v>
      </c>
      <c r="J12639">
        <v>18</v>
      </c>
      <c r="L12639">
        <v>36</v>
      </c>
      <c r="N12639">
        <v>0</v>
      </c>
      <c r="P12639">
        <v>0</v>
      </c>
      <c r="Q12639">
        <v>0</v>
      </c>
      <c r="S12639">
        <v>0</v>
      </c>
    </row>
    <row r="12640" spans="1:19" x14ac:dyDescent="0.25">
      <c r="A12640" s="20" t="s">
        <v>26397</v>
      </c>
      <c r="B12640" t="s">
        <v>26214</v>
      </c>
      <c r="C12640" t="s">
        <v>220</v>
      </c>
      <c r="D12640" s="20" t="s">
        <v>1000</v>
      </c>
      <c r="E12640" s="26">
        <v>44044</v>
      </c>
      <c r="F12640">
        <v>0</v>
      </c>
      <c r="G12640">
        <v>0</v>
      </c>
      <c r="I12640">
        <v>0</v>
      </c>
      <c r="J12640">
        <v>0</v>
      </c>
      <c r="L12640">
        <v>0</v>
      </c>
      <c r="N12640">
        <v>0</v>
      </c>
      <c r="P12640">
        <v>0</v>
      </c>
      <c r="Q12640">
        <v>0</v>
      </c>
      <c r="S12640">
        <v>0</v>
      </c>
    </row>
    <row r="12641" spans="1:19" x14ac:dyDescent="0.25">
      <c r="A12641" s="20" t="s">
        <v>26398</v>
      </c>
      <c r="B12641" t="s">
        <v>26215</v>
      </c>
      <c r="C12641" t="s">
        <v>25332</v>
      </c>
      <c r="D12641" s="20" t="s">
        <v>1001</v>
      </c>
      <c r="E12641" s="26">
        <v>44044</v>
      </c>
      <c r="F12641">
        <v>3</v>
      </c>
      <c r="G12641">
        <v>3</v>
      </c>
      <c r="I12641">
        <v>12</v>
      </c>
      <c r="J12641">
        <v>16</v>
      </c>
      <c r="L12641">
        <v>16</v>
      </c>
      <c r="N12641">
        <v>12</v>
      </c>
      <c r="P12641">
        <v>0</v>
      </c>
      <c r="Q12641">
        <v>0</v>
      </c>
      <c r="S12641">
        <v>0</v>
      </c>
    </row>
    <row r="12642" spans="1:19" x14ac:dyDescent="0.25">
      <c r="A12642" s="20" t="s">
        <v>26399</v>
      </c>
      <c r="B12642" t="s">
        <v>26216</v>
      </c>
      <c r="C12642" t="s">
        <v>199</v>
      </c>
      <c r="D12642" s="20" t="s">
        <v>1000</v>
      </c>
      <c r="E12642" s="26">
        <v>44044</v>
      </c>
      <c r="F12642">
        <v>12</v>
      </c>
      <c r="G12642">
        <v>19</v>
      </c>
      <c r="I12642">
        <v>80</v>
      </c>
      <c r="J12642">
        <v>122</v>
      </c>
      <c r="L12642">
        <v>192</v>
      </c>
      <c r="N12642">
        <v>79</v>
      </c>
      <c r="P12642">
        <v>1</v>
      </c>
      <c r="Q12642">
        <v>1</v>
      </c>
      <c r="S12642">
        <v>1</v>
      </c>
    </row>
    <row r="12643" spans="1:19" x14ac:dyDescent="0.25">
      <c r="A12643" s="20" t="s">
        <v>26400</v>
      </c>
      <c r="B12643" t="s">
        <v>26217</v>
      </c>
      <c r="C12643" t="s">
        <v>199</v>
      </c>
      <c r="D12643" s="20" t="s">
        <v>1001</v>
      </c>
      <c r="E12643" s="26">
        <v>44044</v>
      </c>
      <c r="F12643">
        <v>2.5</v>
      </c>
      <c r="G12643">
        <v>3.5</v>
      </c>
      <c r="I12643">
        <v>7</v>
      </c>
      <c r="J12643">
        <v>13</v>
      </c>
      <c r="L12643">
        <v>19</v>
      </c>
      <c r="N12643">
        <v>7</v>
      </c>
      <c r="P12643">
        <v>0</v>
      </c>
      <c r="Q12643">
        <v>0</v>
      </c>
      <c r="S12643">
        <v>0</v>
      </c>
    </row>
    <row r="12644" spans="1:19" x14ac:dyDescent="0.25">
      <c r="A12644" s="20" t="s">
        <v>26401</v>
      </c>
      <c r="B12644" t="s">
        <v>26218</v>
      </c>
      <c r="C12644" t="s">
        <v>901</v>
      </c>
      <c r="D12644" s="20" t="s">
        <v>1000</v>
      </c>
      <c r="E12644" s="26">
        <v>44044</v>
      </c>
      <c r="F12644">
        <v>1</v>
      </c>
      <c r="G12644">
        <v>3</v>
      </c>
      <c r="I12644">
        <v>3</v>
      </c>
      <c r="J12644">
        <v>6</v>
      </c>
      <c r="L12644">
        <v>18</v>
      </c>
      <c r="N12644">
        <v>3</v>
      </c>
      <c r="P12644">
        <v>0</v>
      </c>
      <c r="Q12644">
        <v>0</v>
      </c>
      <c r="S12644">
        <v>0</v>
      </c>
    </row>
    <row r="12645" spans="1:19" x14ac:dyDescent="0.25">
      <c r="A12645" s="20" t="s">
        <v>26402</v>
      </c>
      <c r="B12645" t="s">
        <v>26219</v>
      </c>
      <c r="C12645" t="s">
        <v>901</v>
      </c>
      <c r="D12645" s="20" t="s">
        <v>1001</v>
      </c>
      <c r="E12645" s="26">
        <v>44044</v>
      </c>
      <c r="F12645">
        <v>4.5</v>
      </c>
      <c r="G12645">
        <v>3.5</v>
      </c>
      <c r="I12645">
        <v>16</v>
      </c>
      <c r="J12645">
        <v>24</v>
      </c>
      <c r="L12645">
        <v>18</v>
      </c>
      <c r="N12645">
        <v>15</v>
      </c>
      <c r="P12645">
        <v>0</v>
      </c>
      <c r="Q12645">
        <v>0</v>
      </c>
      <c r="S12645">
        <v>1</v>
      </c>
    </row>
    <row r="12646" spans="1:19" x14ac:dyDescent="0.25">
      <c r="A12646" s="20" t="s">
        <v>26403</v>
      </c>
      <c r="B12646" t="s">
        <v>26220</v>
      </c>
      <c r="C12646" t="s">
        <v>903</v>
      </c>
      <c r="D12646" s="20" t="s">
        <v>1000</v>
      </c>
      <c r="E12646" s="26">
        <v>44044</v>
      </c>
      <c r="F12646">
        <v>4</v>
      </c>
      <c r="G12646">
        <v>3</v>
      </c>
      <c r="I12646">
        <v>17</v>
      </c>
      <c r="J12646">
        <v>22</v>
      </c>
      <c r="L12646">
        <v>16</v>
      </c>
      <c r="N12646">
        <v>17</v>
      </c>
      <c r="P12646">
        <v>7</v>
      </c>
      <c r="Q12646">
        <v>7</v>
      </c>
      <c r="S12646">
        <v>0</v>
      </c>
    </row>
    <row r="12647" spans="1:19" x14ac:dyDescent="0.25">
      <c r="A12647" s="20" t="s">
        <v>26404</v>
      </c>
      <c r="B12647" t="s">
        <v>26221</v>
      </c>
      <c r="C12647" t="s">
        <v>903</v>
      </c>
      <c r="D12647" s="20" t="s">
        <v>1001</v>
      </c>
      <c r="E12647" s="26">
        <v>44044</v>
      </c>
      <c r="F12647">
        <v>0</v>
      </c>
      <c r="G12647">
        <v>0</v>
      </c>
      <c r="I12647">
        <v>0</v>
      </c>
      <c r="J12647">
        <v>0</v>
      </c>
      <c r="L12647">
        <v>0</v>
      </c>
      <c r="N12647">
        <v>0</v>
      </c>
      <c r="P12647">
        <v>0</v>
      </c>
      <c r="Q12647">
        <v>0</v>
      </c>
      <c r="S12647">
        <v>0</v>
      </c>
    </row>
    <row r="12648" spans="1:19" x14ac:dyDescent="0.25">
      <c r="A12648" s="20" t="s">
        <v>26405</v>
      </c>
      <c r="B12648" t="s">
        <v>26222</v>
      </c>
      <c r="C12648" t="s">
        <v>198</v>
      </c>
      <c r="D12648" s="20" t="s">
        <v>1002</v>
      </c>
      <c r="E12648" s="26">
        <v>44044</v>
      </c>
      <c r="F12648">
        <v>0</v>
      </c>
      <c r="G12648">
        <v>0</v>
      </c>
      <c r="I12648">
        <v>0</v>
      </c>
      <c r="J12648">
        <v>0</v>
      </c>
      <c r="L12648">
        <v>0</v>
      </c>
      <c r="N12648">
        <v>0</v>
      </c>
      <c r="P12648">
        <v>0</v>
      </c>
      <c r="Q12648">
        <v>0</v>
      </c>
      <c r="S12648">
        <v>0</v>
      </c>
    </row>
    <row r="12649" spans="1:19" x14ac:dyDescent="0.25">
      <c r="A12649" s="20" t="s">
        <v>26406</v>
      </c>
      <c r="B12649" t="s">
        <v>26223</v>
      </c>
      <c r="C12649" t="s">
        <v>25857</v>
      </c>
      <c r="D12649" s="20" t="s">
        <v>1002</v>
      </c>
      <c r="E12649" s="26">
        <v>44044</v>
      </c>
      <c r="F12649">
        <v>5</v>
      </c>
      <c r="G12649">
        <v>5</v>
      </c>
      <c r="I12649">
        <v>8</v>
      </c>
      <c r="J12649">
        <v>30</v>
      </c>
      <c r="L12649">
        <v>30</v>
      </c>
      <c r="N12649">
        <v>3</v>
      </c>
      <c r="P12649">
        <v>0</v>
      </c>
      <c r="Q12649">
        <v>0</v>
      </c>
      <c r="S12649">
        <v>5</v>
      </c>
    </row>
    <row r="12650" spans="1:19" x14ac:dyDescent="0.25">
      <c r="A12650" s="20" t="s">
        <v>26407</v>
      </c>
      <c r="B12650" t="s">
        <v>26224</v>
      </c>
      <c r="C12650" t="s">
        <v>962</v>
      </c>
      <c r="D12650" s="20" t="s">
        <v>1002</v>
      </c>
      <c r="E12650" s="26">
        <v>44044</v>
      </c>
      <c r="F12650">
        <v>0</v>
      </c>
      <c r="G12650">
        <v>0</v>
      </c>
      <c r="I12650">
        <v>0</v>
      </c>
      <c r="J12650">
        <v>0</v>
      </c>
      <c r="L12650">
        <v>0</v>
      </c>
      <c r="N12650">
        <v>0</v>
      </c>
      <c r="P12650">
        <v>0</v>
      </c>
      <c r="Q12650">
        <v>0</v>
      </c>
      <c r="S12650">
        <v>0</v>
      </c>
    </row>
    <row r="12651" spans="1:19" x14ac:dyDescent="0.25">
      <c r="A12651" s="20" t="s">
        <v>26408</v>
      </c>
      <c r="B12651" t="s">
        <v>26225</v>
      </c>
      <c r="C12651" t="s">
        <v>199</v>
      </c>
      <c r="D12651" s="20" t="s">
        <v>1002</v>
      </c>
      <c r="E12651" s="26">
        <v>44044</v>
      </c>
      <c r="F12651">
        <v>14.5</v>
      </c>
      <c r="G12651">
        <v>22.5</v>
      </c>
      <c r="I12651">
        <v>87</v>
      </c>
      <c r="J12651">
        <v>135</v>
      </c>
      <c r="L12651">
        <v>211</v>
      </c>
      <c r="N12651">
        <v>86</v>
      </c>
      <c r="P12651">
        <v>1</v>
      </c>
      <c r="Q12651">
        <v>1</v>
      </c>
      <c r="S12651">
        <v>1</v>
      </c>
    </row>
    <row r="12652" spans="1:19" x14ac:dyDescent="0.25">
      <c r="A12652" s="20" t="s">
        <v>26409</v>
      </c>
      <c r="B12652" t="s">
        <v>26226</v>
      </c>
      <c r="C12652" t="s">
        <v>348</v>
      </c>
      <c r="D12652" s="20" t="s">
        <v>1002</v>
      </c>
      <c r="E12652" s="26">
        <v>44044</v>
      </c>
      <c r="F12652">
        <v>0</v>
      </c>
      <c r="G12652">
        <v>0</v>
      </c>
      <c r="I12652">
        <v>0</v>
      </c>
      <c r="J12652">
        <v>0</v>
      </c>
      <c r="L12652">
        <v>0</v>
      </c>
      <c r="N12652">
        <v>0</v>
      </c>
      <c r="P12652">
        <v>0</v>
      </c>
      <c r="Q12652">
        <v>0</v>
      </c>
      <c r="S12652">
        <v>0</v>
      </c>
    </row>
    <row r="12653" spans="1:19" x14ac:dyDescent="0.25">
      <c r="A12653" s="20" t="s">
        <v>26410</v>
      </c>
      <c r="B12653" t="s">
        <v>26227</v>
      </c>
      <c r="C12653" t="s">
        <v>357</v>
      </c>
      <c r="D12653" s="20" t="s">
        <v>1002</v>
      </c>
      <c r="E12653" s="26">
        <v>44044</v>
      </c>
      <c r="F12653">
        <v>0</v>
      </c>
      <c r="G12653">
        <v>0</v>
      </c>
      <c r="I12653">
        <v>0</v>
      </c>
      <c r="J12653">
        <v>0</v>
      </c>
      <c r="L12653">
        <v>0</v>
      </c>
      <c r="N12653">
        <v>0</v>
      </c>
      <c r="P12653">
        <v>0</v>
      </c>
      <c r="Q12653">
        <v>0</v>
      </c>
      <c r="S12653">
        <v>0</v>
      </c>
    </row>
    <row r="12654" spans="1:19" x14ac:dyDescent="0.25">
      <c r="A12654" s="20" t="s">
        <v>26411</v>
      </c>
      <c r="B12654" t="s">
        <v>26228</v>
      </c>
      <c r="C12654" t="s">
        <v>227</v>
      </c>
      <c r="D12654" s="20" t="s">
        <v>1002</v>
      </c>
      <c r="E12654" s="26">
        <v>44044</v>
      </c>
      <c r="F12654">
        <v>0</v>
      </c>
      <c r="G12654">
        <v>0</v>
      </c>
      <c r="I12654">
        <v>0</v>
      </c>
      <c r="J12654">
        <v>0</v>
      </c>
      <c r="L12654">
        <v>0</v>
      </c>
      <c r="N12654">
        <v>0</v>
      </c>
      <c r="P12654">
        <v>0</v>
      </c>
      <c r="Q12654">
        <v>0</v>
      </c>
      <c r="S12654">
        <v>0</v>
      </c>
    </row>
    <row r="12655" spans="1:19" x14ac:dyDescent="0.25">
      <c r="A12655" s="20" t="s">
        <v>26412</v>
      </c>
      <c r="B12655" t="s">
        <v>26229</v>
      </c>
      <c r="C12655" t="s">
        <v>203</v>
      </c>
      <c r="D12655" s="20" t="s">
        <v>1002</v>
      </c>
      <c r="E12655" s="26">
        <v>44044</v>
      </c>
      <c r="F12655">
        <v>0</v>
      </c>
      <c r="G12655">
        <v>0</v>
      </c>
      <c r="I12655">
        <v>0</v>
      </c>
      <c r="J12655">
        <v>0</v>
      </c>
      <c r="L12655">
        <v>0</v>
      </c>
      <c r="N12655">
        <v>0</v>
      </c>
      <c r="P12655">
        <v>0</v>
      </c>
      <c r="Q12655">
        <v>0</v>
      </c>
      <c r="S12655">
        <v>0</v>
      </c>
    </row>
    <row r="12656" spans="1:19" x14ac:dyDescent="0.25">
      <c r="A12656" s="20" t="s">
        <v>26413</v>
      </c>
      <c r="B12656" t="s">
        <v>26230</v>
      </c>
      <c r="C12656" t="s">
        <v>387</v>
      </c>
      <c r="D12656" s="20" t="s">
        <v>1002</v>
      </c>
      <c r="E12656" s="26">
        <v>44044</v>
      </c>
      <c r="F12656">
        <v>0</v>
      </c>
      <c r="G12656">
        <v>0</v>
      </c>
      <c r="I12656">
        <v>0</v>
      </c>
      <c r="J12656">
        <v>0</v>
      </c>
      <c r="L12656">
        <v>0</v>
      </c>
      <c r="N12656">
        <v>0</v>
      </c>
      <c r="P12656">
        <v>0</v>
      </c>
      <c r="Q12656">
        <v>0</v>
      </c>
      <c r="S12656">
        <v>0</v>
      </c>
    </row>
    <row r="12657" spans="1:19" x14ac:dyDescent="0.25">
      <c r="A12657" s="20" t="s">
        <v>26414</v>
      </c>
      <c r="B12657" t="s">
        <v>26231</v>
      </c>
      <c r="C12657" t="s">
        <v>223</v>
      </c>
      <c r="D12657" s="20" t="s">
        <v>1002</v>
      </c>
      <c r="E12657" s="26">
        <v>44044</v>
      </c>
      <c r="F12657">
        <v>0</v>
      </c>
      <c r="G12657">
        <v>0</v>
      </c>
      <c r="I12657">
        <v>0</v>
      </c>
      <c r="J12657">
        <v>0</v>
      </c>
      <c r="L12657">
        <v>0</v>
      </c>
      <c r="N12657">
        <v>0</v>
      </c>
      <c r="P12657">
        <v>0</v>
      </c>
      <c r="Q12657">
        <v>0</v>
      </c>
      <c r="S12657">
        <v>0</v>
      </c>
    </row>
    <row r="12658" spans="1:19" x14ac:dyDescent="0.25">
      <c r="A12658" s="20" t="s">
        <v>26415</v>
      </c>
      <c r="B12658" t="s">
        <v>26232</v>
      </c>
      <c r="C12658" t="s">
        <v>346</v>
      </c>
      <c r="D12658" s="20" t="s">
        <v>1002</v>
      </c>
      <c r="E12658" s="26">
        <v>44044</v>
      </c>
      <c r="F12658">
        <v>0</v>
      </c>
      <c r="G12658">
        <v>0</v>
      </c>
      <c r="I12658">
        <v>0</v>
      </c>
      <c r="J12658">
        <v>0</v>
      </c>
      <c r="L12658">
        <v>0</v>
      </c>
      <c r="N12658">
        <v>0</v>
      </c>
      <c r="P12658">
        <v>0</v>
      </c>
      <c r="Q12658">
        <v>0</v>
      </c>
      <c r="S12658">
        <v>0</v>
      </c>
    </row>
    <row r="12659" spans="1:19" x14ac:dyDescent="0.25">
      <c r="A12659" s="20" t="s">
        <v>26416</v>
      </c>
      <c r="B12659" t="s">
        <v>26233</v>
      </c>
      <c r="C12659" t="s">
        <v>207</v>
      </c>
      <c r="D12659" s="20" t="s">
        <v>1002</v>
      </c>
      <c r="E12659" s="26">
        <v>44044</v>
      </c>
      <c r="F12659">
        <v>4.5</v>
      </c>
      <c r="G12659">
        <v>3</v>
      </c>
      <c r="I12659">
        <v>24</v>
      </c>
      <c r="J12659">
        <v>26</v>
      </c>
      <c r="L12659">
        <v>18</v>
      </c>
      <c r="N12659">
        <v>22</v>
      </c>
      <c r="P12659">
        <v>0</v>
      </c>
      <c r="Q12659">
        <v>0</v>
      </c>
      <c r="S12659">
        <v>2</v>
      </c>
    </row>
    <row r="12660" spans="1:19" x14ac:dyDescent="0.25">
      <c r="A12660" s="20" t="s">
        <v>26417</v>
      </c>
      <c r="B12660" t="s">
        <v>26234</v>
      </c>
      <c r="C12660" t="s">
        <v>212</v>
      </c>
      <c r="D12660" s="20" t="s">
        <v>1002</v>
      </c>
      <c r="E12660" s="26">
        <v>44044</v>
      </c>
      <c r="F12660">
        <v>3.5</v>
      </c>
      <c r="G12660">
        <v>4</v>
      </c>
      <c r="I12660">
        <v>10</v>
      </c>
      <c r="J12660">
        <v>20</v>
      </c>
      <c r="L12660">
        <v>23</v>
      </c>
      <c r="N12660">
        <v>8</v>
      </c>
      <c r="P12660">
        <v>0</v>
      </c>
      <c r="Q12660">
        <v>0</v>
      </c>
      <c r="S12660">
        <v>2</v>
      </c>
    </row>
    <row r="12661" spans="1:19" x14ac:dyDescent="0.25">
      <c r="A12661" s="20" t="s">
        <v>26418</v>
      </c>
      <c r="B12661" t="s">
        <v>26235</v>
      </c>
      <c r="C12661" t="s">
        <v>963</v>
      </c>
      <c r="D12661" s="20" t="s">
        <v>1002</v>
      </c>
      <c r="E12661" s="26">
        <v>44044</v>
      </c>
      <c r="F12661">
        <v>0</v>
      </c>
      <c r="G12661">
        <v>0</v>
      </c>
      <c r="I12661">
        <v>0</v>
      </c>
      <c r="J12661">
        <v>0</v>
      </c>
      <c r="L12661">
        <v>0</v>
      </c>
      <c r="N12661">
        <v>0</v>
      </c>
      <c r="P12661">
        <v>0</v>
      </c>
      <c r="Q12661">
        <v>0</v>
      </c>
      <c r="S12661">
        <v>0</v>
      </c>
    </row>
    <row r="12662" spans="1:19" x14ac:dyDescent="0.25">
      <c r="A12662" s="20" t="s">
        <v>26419</v>
      </c>
      <c r="B12662" t="s">
        <v>26236</v>
      </c>
      <c r="C12662" t="s">
        <v>225</v>
      </c>
      <c r="D12662" s="20" t="s">
        <v>1002</v>
      </c>
      <c r="E12662" s="26">
        <v>44044</v>
      </c>
      <c r="F12662">
        <v>3</v>
      </c>
      <c r="G12662">
        <v>6</v>
      </c>
      <c r="I12662">
        <v>11</v>
      </c>
      <c r="J12662">
        <v>27</v>
      </c>
      <c r="L12662">
        <v>55</v>
      </c>
      <c r="N12662">
        <v>11</v>
      </c>
      <c r="P12662">
        <v>0</v>
      </c>
      <c r="Q12662">
        <v>0</v>
      </c>
      <c r="S12662">
        <v>0</v>
      </c>
    </row>
    <row r="12663" spans="1:19" x14ac:dyDescent="0.25">
      <c r="A12663" s="20" t="s">
        <v>26420</v>
      </c>
      <c r="B12663" t="s">
        <v>26237</v>
      </c>
      <c r="C12663" t="s">
        <v>901</v>
      </c>
      <c r="D12663" s="20" t="s">
        <v>1002</v>
      </c>
      <c r="E12663" s="26">
        <v>44044</v>
      </c>
      <c r="F12663">
        <v>5.5</v>
      </c>
      <c r="G12663">
        <v>6.5</v>
      </c>
      <c r="I12663">
        <v>19</v>
      </c>
      <c r="J12663">
        <v>30</v>
      </c>
      <c r="L12663">
        <v>36</v>
      </c>
      <c r="N12663">
        <v>18</v>
      </c>
      <c r="P12663">
        <v>0</v>
      </c>
      <c r="Q12663">
        <v>0</v>
      </c>
      <c r="S12663">
        <v>1</v>
      </c>
    </row>
    <row r="12664" spans="1:19" x14ac:dyDescent="0.25">
      <c r="A12664" s="20" t="s">
        <v>26421</v>
      </c>
      <c r="B12664" t="s">
        <v>26238</v>
      </c>
      <c r="C12664" t="s">
        <v>232</v>
      </c>
      <c r="D12664" s="20" t="s">
        <v>1002</v>
      </c>
      <c r="E12664" s="26">
        <v>44044</v>
      </c>
      <c r="F12664">
        <v>13.5</v>
      </c>
      <c r="G12664">
        <v>14.5</v>
      </c>
      <c r="I12664">
        <v>179</v>
      </c>
      <c r="J12664">
        <v>129</v>
      </c>
      <c r="L12664">
        <v>143</v>
      </c>
      <c r="N12664">
        <v>136</v>
      </c>
      <c r="P12664">
        <v>9</v>
      </c>
      <c r="Q12664">
        <v>27</v>
      </c>
      <c r="S12664">
        <v>43</v>
      </c>
    </row>
    <row r="12665" spans="1:19" x14ac:dyDescent="0.25">
      <c r="A12665" s="20" t="s">
        <v>26422</v>
      </c>
      <c r="B12665" t="s">
        <v>26239</v>
      </c>
      <c r="C12665" t="s">
        <v>317</v>
      </c>
      <c r="D12665" s="20" t="s">
        <v>1002</v>
      </c>
      <c r="E12665" s="26">
        <v>44044</v>
      </c>
      <c r="F12665">
        <v>7.5</v>
      </c>
      <c r="G12665">
        <v>7.5</v>
      </c>
      <c r="I12665">
        <v>13</v>
      </c>
      <c r="J12665">
        <v>39</v>
      </c>
      <c r="L12665">
        <v>43</v>
      </c>
      <c r="N12665">
        <v>13</v>
      </c>
      <c r="P12665">
        <v>0</v>
      </c>
      <c r="Q12665">
        <v>0</v>
      </c>
      <c r="S12665">
        <v>0</v>
      </c>
    </row>
    <row r="12666" spans="1:19" x14ac:dyDescent="0.25">
      <c r="A12666" s="20" t="s">
        <v>26423</v>
      </c>
      <c r="B12666" t="s">
        <v>26240</v>
      </c>
      <c r="C12666" t="s">
        <v>25332</v>
      </c>
      <c r="D12666" s="20" t="s">
        <v>1002</v>
      </c>
      <c r="E12666" s="26">
        <v>44044</v>
      </c>
      <c r="F12666">
        <v>3</v>
      </c>
      <c r="G12666">
        <v>3</v>
      </c>
      <c r="I12666">
        <v>12</v>
      </c>
      <c r="J12666">
        <v>16</v>
      </c>
      <c r="L12666">
        <v>16</v>
      </c>
      <c r="N12666">
        <v>12</v>
      </c>
      <c r="P12666">
        <v>0</v>
      </c>
      <c r="Q12666">
        <v>0</v>
      </c>
      <c r="S12666">
        <v>0</v>
      </c>
    </row>
    <row r="12667" spans="1:19" x14ac:dyDescent="0.25">
      <c r="A12667" s="20" t="s">
        <v>26424</v>
      </c>
      <c r="B12667" t="s">
        <v>26241</v>
      </c>
      <c r="C12667" t="s">
        <v>214</v>
      </c>
      <c r="D12667" s="20" t="s">
        <v>1002</v>
      </c>
      <c r="E12667" s="26">
        <v>44044</v>
      </c>
      <c r="F12667">
        <v>14</v>
      </c>
      <c r="G12667">
        <v>15.5</v>
      </c>
      <c r="I12667">
        <v>72</v>
      </c>
      <c r="J12667">
        <v>120</v>
      </c>
      <c r="L12667">
        <v>131</v>
      </c>
      <c r="N12667">
        <v>56</v>
      </c>
      <c r="P12667">
        <v>11</v>
      </c>
      <c r="Q12667">
        <v>13</v>
      </c>
      <c r="S12667">
        <v>16</v>
      </c>
    </row>
    <row r="12668" spans="1:19" x14ac:dyDescent="0.25">
      <c r="A12668" s="20" t="s">
        <v>26425</v>
      </c>
      <c r="B12668" t="s">
        <v>26242</v>
      </c>
      <c r="C12668" t="s">
        <v>903</v>
      </c>
      <c r="D12668" s="20" t="s">
        <v>1002</v>
      </c>
      <c r="E12668" s="26">
        <v>44044</v>
      </c>
      <c r="F12668">
        <v>4</v>
      </c>
      <c r="G12668">
        <v>3</v>
      </c>
      <c r="I12668">
        <v>17</v>
      </c>
      <c r="J12668">
        <v>22</v>
      </c>
      <c r="L12668">
        <v>16</v>
      </c>
      <c r="N12668">
        <v>17</v>
      </c>
      <c r="P12668">
        <v>7</v>
      </c>
      <c r="Q12668">
        <v>7</v>
      </c>
      <c r="S12668">
        <v>0</v>
      </c>
    </row>
    <row r="12669" spans="1:19" x14ac:dyDescent="0.25">
      <c r="A12669" s="20" t="s">
        <v>26426</v>
      </c>
      <c r="B12669" t="s">
        <v>26243</v>
      </c>
      <c r="C12669" t="s">
        <v>230</v>
      </c>
      <c r="D12669" s="20" t="s">
        <v>1002</v>
      </c>
      <c r="E12669" s="26">
        <v>44044</v>
      </c>
      <c r="F12669">
        <v>0</v>
      </c>
      <c r="G12669">
        <v>0</v>
      </c>
      <c r="I12669">
        <v>0</v>
      </c>
      <c r="J12669">
        <v>0</v>
      </c>
      <c r="L12669">
        <v>0</v>
      </c>
      <c r="N12669">
        <v>0</v>
      </c>
      <c r="P12669">
        <v>0</v>
      </c>
      <c r="Q12669">
        <v>0</v>
      </c>
      <c r="S12669">
        <v>0</v>
      </c>
    </row>
    <row r="12670" spans="1:19" x14ac:dyDescent="0.25">
      <c r="A12670" s="20" t="s">
        <v>26427</v>
      </c>
      <c r="B12670" t="s">
        <v>26244</v>
      </c>
      <c r="C12670" t="s">
        <v>234</v>
      </c>
      <c r="D12670" s="20" t="s">
        <v>1002</v>
      </c>
      <c r="E12670" s="26">
        <v>44044</v>
      </c>
      <c r="F12670">
        <v>0</v>
      </c>
      <c r="G12670">
        <v>0</v>
      </c>
      <c r="I12670">
        <v>0</v>
      </c>
      <c r="J12670">
        <v>0</v>
      </c>
      <c r="L12670">
        <v>0</v>
      </c>
      <c r="N12670">
        <v>0</v>
      </c>
      <c r="P12670">
        <v>0</v>
      </c>
      <c r="Q12670">
        <v>0</v>
      </c>
      <c r="S12670">
        <v>0</v>
      </c>
    </row>
    <row r="12671" spans="1:19" x14ac:dyDescent="0.25">
      <c r="A12671" s="20" t="s">
        <v>26428</v>
      </c>
      <c r="B12671" t="s">
        <v>26245</v>
      </c>
      <c r="C12671" t="s">
        <v>217</v>
      </c>
      <c r="D12671" s="20" t="s">
        <v>1002</v>
      </c>
      <c r="E12671" s="26">
        <v>44044</v>
      </c>
      <c r="F12671">
        <v>0</v>
      </c>
      <c r="G12671">
        <v>0</v>
      </c>
      <c r="I12671">
        <v>0</v>
      </c>
      <c r="J12671">
        <v>0</v>
      </c>
      <c r="L12671">
        <v>0</v>
      </c>
      <c r="N12671">
        <v>0</v>
      </c>
      <c r="P12671">
        <v>0</v>
      </c>
      <c r="Q12671">
        <v>0</v>
      </c>
      <c r="S12671">
        <v>0</v>
      </c>
    </row>
    <row r="12672" spans="1:19" x14ac:dyDescent="0.25">
      <c r="A12672" s="20" t="s">
        <v>26429</v>
      </c>
      <c r="B12672" t="s">
        <v>26246</v>
      </c>
      <c r="C12672" t="s">
        <v>342</v>
      </c>
      <c r="D12672" s="20" t="s">
        <v>1002</v>
      </c>
      <c r="E12672" s="26">
        <v>44044</v>
      </c>
      <c r="F12672">
        <v>2</v>
      </c>
      <c r="G12672">
        <v>3</v>
      </c>
      <c r="I12672">
        <v>0</v>
      </c>
      <c r="J12672">
        <v>18</v>
      </c>
      <c r="L12672">
        <v>36</v>
      </c>
      <c r="N12672">
        <v>0</v>
      </c>
      <c r="P12672">
        <v>0</v>
      </c>
      <c r="Q12672">
        <v>0</v>
      </c>
      <c r="S12672">
        <v>0</v>
      </c>
    </row>
    <row r="12673" spans="1:19" x14ac:dyDescent="0.25">
      <c r="A12673" s="20" t="s">
        <v>26430</v>
      </c>
      <c r="B12673" t="s">
        <v>26247</v>
      </c>
      <c r="C12673" t="s">
        <v>220</v>
      </c>
      <c r="D12673" s="20" t="s">
        <v>1002</v>
      </c>
      <c r="E12673" s="26">
        <v>44044</v>
      </c>
      <c r="F12673">
        <v>0</v>
      </c>
      <c r="G12673">
        <v>0</v>
      </c>
      <c r="I12673">
        <v>0</v>
      </c>
      <c r="J12673">
        <v>0</v>
      </c>
      <c r="L12673">
        <v>0</v>
      </c>
      <c r="N12673">
        <v>0</v>
      </c>
      <c r="P12673">
        <v>0</v>
      </c>
      <c r="Q12673">
        <v>0</v>
      </c>
      <c r="S12673">
        <v>0</v>
      </c>
    </row>
    <row r="12674" spans="1:19" x14ac:dyDescent="0.25">
      <c r="A12674" s="20" t="s">
        <v>26431</v>
      </c>
      <c r="B12674" t="s">
        <v>26248</v>
      </c>
      <c r="C12674" t="s">
        <v>242</v>
      </c>
      <c r="D12674" s="20" t="s">
        <v>1000</v>
      </c>
      <c r="E12674" s="26">
        <v>44044</v>
      </c>
      <c r="F12674">
        <v>0</v>
      </c>
      <c r="G12674">
        <v>0</v>
      </c>
      <c r="I12674">
        <v>0</v>
      </c>
      <c r="J12674">
        <v>0</v>
      </c>
      <c r="L12674">
        <v>0</v>
      </c>
      <c r="N12674">
        <v>0</v>
      </c>
      <c r="P12674">
        <v>0</v>
      </c>
      <c r="Q12674">
        <v>0</v>
      </c>
      <c r="S12674">
        <v>0</v>
      </c>
    </row>
    <row r="12675" spans="1:19" x14ac:dyDescent="0.25">
      <c r="A12675" s="20" t="s">
        <v>26432</v>
      </c>
      <c r="B12675" t="s">
        <v>26249</v>
      </c>
      <c r="C12675" t="s">
        <v>242</v>
      </c>
      <c r="D12675" s="20" t="s">
        <v>1002</v>
      </c>
      <c r="E12675" s="26">
        <v>44044</v>
      </c>
      <c r="F12675">
        <v>0</v>
      </c>
      <c r="G12675">
        <v>0</v>
      </c>
      <c r="I12675">
        <v>0</v>
      </c>
      <c r="J12675">
        <v>0</v>
      </c>
      <c r="L12675">
        <v>0</v>
      </c>
      <c r="N12675">
        <v>0</v>
      </c>
      <c r="P12675">
        <v>0</v>
      </c>
      <c r="Q12675">
        <v>0</v>
      </c>
      <c r="S12675">
        <v>0</v>
      </c>
    </row>
    <row r="12676" spans="1:19" x14ac:dyDescent="0.25">
      <c r="A12676" s="20" t="s">
        <v>26433</v>
      </c>
      <c r="B12676" t="s">
        <v>26250</v>
      </c>
      <c r="C12676" t="s">
        <v>2724</v>
      </c>
      <c r="D12676" s="20" t="s">
        <v>1000</v>
      </c>
      <c r="E12676" s="26">
        <v>44044</v>
      </c>
      <c r="F12676">
        <v>2.5</v>
      </c>
      <c r="G12676">
        <v>1.5</v>
      </c>
      <c r="I12676">
        <v>9</v>
      </c>
      <c r="J12676">
        <v>14</v>
      </c>
      <c r="L12676">
        <v>8</v>
      </c>
      <c r="N12676">
        <v>9</v>
      </c>
      <c r="P12676">
        <v>7</v>
      </c>
      <c r="Q12676">
        <v>7</v>
      </c>
      <c r="S12676">
        <v>0</v>
      </c>
    </row>
    <row r="12677" spans="1:19" x14ac:dyDescent="0.25">
      <c r="A12677" s="20" t="s">
        <v>26434</v>
      </c>
      <c r="B12677" t="s">
        <v>26251</v>
      </c>
      <c r="C12677" t="s">
        <v>2724</v>
      </c>
      <c r="D12677" s="20" t="s">
        <v>1001</v>
      </c>
      <c r="E12677" s="26">
        <v>44044</v>
      </c>
      <c r="F12677">
        <v>5.5</v>
      </c>
      <c r="G12677">
        <v>5</v>
      </c>
      <c r="I12677">
        <v>20</v>
      </c>
      <c r="J12677">
        <v>30</v>
      </c>
      <c r="L12677">
        <v>26</v>
      </c>
      <c r="N12677">
        <v>20</v>
      </c>
      <c r="P12677">
        <v>0</v>
      </c>
      <c r="Q12677">
        <v>0</v>
      </c>
      <c r="S12677">
        <v>0</v>
      </c>
    </row>
    <row r="12678" spans="1:19" x14ac:dyDescent="0.25">
      <c r="A12678" s="20" t="s">
        <v>26435</v>
      </c>
      <c r="B12678" t="s">
        <v>26252</v>
      </c>
      <c r="C12678" t="s">
        <v>2724</v>
      </c>
      <c r="D12678" s="20" t="s">
        <v>1002</v>
      </c>
      <c r="E12678" s="26">
        <v>44044</v>
      </c>
      <c r="F12678">
        <v>8</v>
      </c>
      <c r="G12678">
        <v>6.5</v>
      </c>
      <c r="I12678">
        <v>29</v>
      </c>
      <c r="J12678">
        <v>44</v>
      </c>
      <c r="L12678">
        <v>34</v>
      </c>
      <c r="N12678">
        <v>29</v>
      </c>
      <c r="P12678">
        <v>7</v>
      </c>
      <c r="Q12678">
        <v>7</v>
      </c>
      <c r="S12678">
        <v>0</v>
      </c>
    </row>
    <row r="12679" spans="1:19" x14ac:dyDescent="0.25">
      <c r="A12679" s="20" t="s">
        <v>26436</v>
      </c>
      <c r="B12679" t="s">
        <v>26253</v>
      </c>
      <c r="C12679" t="s">
        <v>237</v>
      </c>
      <c r="D12679" s="20" t="s">
        <v>1000</v>
      </c>
      <c r="E12679" s="26">
        <v>44044</v>
      </c>
      <c r="F12679">
        <v>10</v>
      </c>
      <c r="G12679">
        <v>11</v>
      </c>
      <c r="I12679">
        <v>33</v>
      </c>
      <c r="J12679">
        <v>60</v>
      </c>
      <c r="L12679">
        <v>66</v>
      </c>
      <c r="N12679">
        <v>18</v>
      </c>
      <c r="P12679">
        <v>6</v>
      </c>
      <c r="Q12679">
        <v>8</v>
      </c>
      <c r="S12679">
        <v>15</v>
      </c>
    </row>
    <row r="12680" spans="1:19" x14ac:dyDescent="0.25">
      <c r="A12680" s="20" t="s">
        <v>26437</v>
      </c>
      <c r="B12680" t="s">
        <v>26254</v>
      </c>
      <c r="C12680" t="s">
        <v>237</v>
      </c>
      <c r="D12680" s="20" t="s">
        <v>1002</v>
      </c>
      <c r="E12680" s="26">
        <v>44044</v>
      </c>
      <c r="F12680">
        <v>10</v>
      </c>
      <c r="G12680">
        <v>11</v>
      </c>
      <c r="I12680">
        <v>33</v>
      </c>
      <c r="J12680">
        <v>60</v>
      </c>
      <c r="L12680">
        <v>66</v>
      </c>
      <c r="N12680">
        <v>18</v>
      </c>
      <c r="P12680">
        <v>6</v>
      </c>
      <c r="Q12680">
        <v>8</v>
      </c>
      <c r="S12680">
        <v>15</v>
      </c>
    </row>
    <row r="12681" spans="1:19" x14ac:dyDescent="0.25">
      <c r="A12681" s="20" t="s">
        <v>26438</v>
      </c>
      <c r="B12681" t="s">
        <v>26255</v>
      </c>
      <c r="C12681" t="s">
        <v>238</v>
      </c>
      <c r="D12681" s="20" t="s">
        <v>1000</v>
      </c>
      <c r="E12681" s="26">
        <v>44044</v>
      </c>
      <c r="F12681">
        <v>3</v>
      </c>
      <c r="G12681">
        <v>3</v>
      </c>
      <c r="I12681">
        <v>12</v>
      </c>
      <c r="J12681">
        <v>12</v>
      </c>
      <c r="L12681">
        <v>15</v>
      </c>
      <c r="N12681">
        <v>7</v>
      </c>
      <c r="P12681">
        <v>4</v>
      </c>
      <c r="Q12681">
        <v>4</v>
      </c>
      <c r="S12681">
        <v>5</v>
      </c>
    </row>
    <row r="12682" spans="1:19" x14ac:dyDescent="0.25">
      <c r="A12682" s="20" t="s">
        <v>26439</v>
      </c>
      <c r="B12682" t="s">
        <v>26256</v>
      </c>
      <c r="C12682" t="s">
        <v>238</v>
      </c>
      <c r="D12682" s="20" t="s">
        <v>1002</v>
      </c>
      <c r="E12682" s="26">
        <v>44044</v>
      </c>
      <c r="F12682">
        <v>3</v>
      </c>
      <c r="G12682">
        <v>3</v>
      </c>
      <c r="I12682">
        <v>12</v>
      </c>
      <c r="J12682">
        <v>12</v>
      </c>
      <c r="L12682">
        <v>15</v>
      </c>
      <c r="N12682">
        <v>7</v>
      </c>
      <c r="P12682">
        <v>4</v>
      </c>
      <c r="Q12682">
        <v>4</v>
      </c>
      <c r="S12682">
        <v>5</v>
      </c>
    </row>
    <row r="12683" spans="1:19" x14ac:dyDescent="0.25">
      <c r="A12683" s="20" t="s">
        <v>26440</v>
      </c>
      <c r="B12683" t="s">
        <v>26257</v>
      </c>
      <c r="C12683" t="s">
        <v>239</v>
      </c>
      <c r="D12683" s="20" t="s">
        <v>1000</v>
      </c>
      <c r="E12683" s="26">
        <v>44044</v>
      </c>
      <c r="F12683">
        <v>0</v>
      </c>
      <c r="G12683">
        <v>0</v>
      </c>
      <c r="I12683">
        <v>0</v>
      </c>
      <c r="J12683">
        <v>0</v>
      </c>
      <c r="L12683">
        <v>0</v>
      </c>
      <c r="N12683">
        <v>0</v>
      </c>
      <c r="P12683">
        <v>0</v>
      </c>
      <c r="Q12683">
        <v>0</v>
      </c>
      <c r="S12683">
        <v>0</v>
      </c>
    </row>
    <row r="12684" spans="1:19" x14ac:dyDescent="0.25">
      <c r="A12684" s="20" t="s">
        <v>26441</v>
      </c>
      <c r="B12684" t="s">
        <v>26258</v>
      </c>
      <c r="C12684" t="s">
        <v>239</v>
      </c>
      <c r="D12684" s="20" t="s">
        <v>1002</v>
      </c>
      <c r="E12684" s="26">
        <v>44044</v>
      </c>
      <c r="F12684">
        <v>0</v>
      </c>
      <c r="G12684">
        <v>0</v>
      </c>
      <c r="I12684">
        <v>0</v>
      </c>
      <c r="J12684">
        <v>0</v>
      </c>
      <c r="L12684">
        <v>0</v>
      </c>
      <c r="N12684">
        <v>0</v>
      </c>
      <c r="P12684">
        <v>0</v>
      </c>
      <c r="Q12684">
        <v>0</v>
      </c>
      <c r="S12684">
        <v>0</v>
      </c>
    </row>
    <row r="12685" spans="1:19" x14ac:dyDescent="0.25">
      <c r="A12685" s="20" t="s">
        <v>26442</v>
      </c>
      <c r="B12685" t="s">
        <v>26259</v>
      </c>
      <c r="C12685" t="s">
        <v>1988</v>
      </c>
      <c r="D12685" s="20" t="s">
        <v>1000</v>
      </c>
      <c r="E12685" s="26">
        <v>44044</v>
      </c>
      <c r="F12685">
        <v>2.5</v>
      </c>
      <c r="G12685">
        <v>4.5</v>
      </c>
      <c r="I12685">
        <v>11</v>
      </c>
      <c r="J12685">
        <v>14</v>
      </c>
      <c r="L12685">
        <v>26</v>
      </c>
      <c r="N12685">
        <v>11</v>
      </c>
      <c r="P12685">
        <v>0</v>
      </c>
      <c r="Q12685">
        <v>0</v>
      </c>
      <c r="S12685">
        <v>0</v>
      </c>
    </row>
    <row r="12686" spans="1:19" x14ac:dyDescent="0.25">
      <c r="A12686" s="20" t="s">
        <v>26443</v>
      </c>
      <c r="B12686" t="s">
        <v>26260</v>
      </c>
      <c r="C12686" t="s">
        <v>1988</v>
      </c>
      <c r="D12686" s="20" t="s">
        <v>1001</v>
      </c>
      <c r="E12686" s="26">
        <v>44044</v>
      </c>
      <c r="F12686">
        <v>4.5</v>
      </c>
      <c r="G12686">
        <v>5</v>
      </c>
      <c r="I12686">
        <v>15</v>
      </c>
      <c r="J12686">
        <v>23</v>
      </c>
      <c r="L12686">
        <v>27</v>
      </c>
      <c r="N12686">
        <v>14</v>
      </c>
      <c r="P12686">
        <v>0</v>
      </c>
      <c r="Q12686">
        <v>0</v>
      </c>
      <c r="S12686">
        <v>1</v>
      </c>
    </row>
    <row r="12687" spans="1:19" x14ac:dyDescent="0.25">
      <c r="A12687" s="20" t="s">
        <v>26444</v>
      </c>
      <c r="B12687" t="s">
        <v>26261</v>
      </c>
      <c r="C12687" t="s">
        <v>1988</v>
      </c>
      <c r="D12687" s="20" t="s">
        <v>1002</v>
      </c>
      <c r="E12687" s="26">
        <v>44044</v>
      </c>
      <c r="F12687">
        <v>7</v>
      </c>
      <c r="G12687">
        <v>9.5</v>
      </c>
      <c r="I12687">
        <v>26</v>
      </c>
      <c r="J12687">
        <v>37</v>
      </c>
      <c r="L12687">
        <v>53</v>
      </c>
      <c r="N12687">
        <v>25</v>
      </c>
      <c r="P12687">
        <v>0</v>
      </c>
      <c r="Q12687">
        <v>0</v>
      </c>
      <c r="S12687">
        <v>1</v>
      </c>
    </row>
    <row r="12688" spans="1:19" x14ac:dyDescent="0.25">
      <c r="A12688" s="20" t="s">
        <v>26445</v>
      </c>
      <c r="B12688" t="s">
        <v>26262</v>
      </c>
      <c r="C12688" t="s">
        <v>966</v>
      </c>
      <c r="D12688" s="20" t="s">
        <v>1000</v>
      </c>
      <c r="E12688" s="26">
        <v>44044</v>
      </c>
      <c r="F12688">
        <v>0</v>
      </c>
      <c r="G12688">
        <v>0</v>
      </c>
      <c r="I12688">
        <v>0</v>
      </c>
      <c r="J12688">
        <v>0</v>
      </c>
      <c r="L12688">
        <v>0</v>
      </c>
      <c r="N12688">
        <v>0</v>
      </c>
      <c r="P12688">
        <v>0</v>
      </c>
      <c r="Q12688">
        <v>0</v>
      </c>
      <c r="S12688">
        <v>0</v>
      </c>
    </row>
    <row r="12689" spans="1:19" x14ac:dyDescent="0.25">
      <c r="A12689" s="20" t="s">
        <v>26446</v>
      </c>
      <c r="B12689" t="s">
        <v>26263</v>
      </c>
      <c r="C12689" t="s">
        <v>966</v>
      </c>
      <c r="D12689" s="20" t="s">
        <v>1002</v>
      </c>
      <c r="E12689" s="26">
        <v>44044</v>
      </c>
      <c r="F12689">
        <v>0</v>
      </c>
      <c r="G12689">
        <v>0</v>
      </c>
      <c r="I12689">
        <v>0</v>
      </c>
      <c r="J12689">
        <v>0</v>
      </c>
      <c r="L12689">
        <v>0</v>
      </c>
      <c r="N12689">
        <v>0</v>
      </c>
      <c r="P12689">
        <v>0</v>
      </c>
      <c r="Q12689">
        <v>0</v>
      </c>
      <c r="S12689">
        <v>0</v>
      </c>
    </row>
    <row r="12690" spans="1:19" x14ac:dyDescent="0.25">
      <c r="A12690" s="20" t="s">
        <v>26447</v>
      </c>
      <c r="B12690" t="s">
        <v>26264</v>
      </c>
      <c r="C12690" t="s">
        <v>240</v>
      </c>
      <c r="D12690" s="20" t="s">
        <v>1000</v>
      </c>
      <c r="E12690" s="26">
        <v>44044</v>
      </c>
      <c r="F12690">
        <v>13.5</v>
      </c>
      <c r="G12690">
        <v>17.5</v>
      </c>
      <c r="I12690">
        <v>32</v>
      </c>
      <c r="J12690">
        <v>72</v>
      </c>
      <c r="L12690">
        <v>100</v>
      </c>
      <c r="N12690">
        <v>28</v>
      </c>
      <c r="P12690">
        <v>0</v>
      </c>
      <c r="Q12690">
        <v>0</v>
      </c>
      <c r="S12690">
        <v>4</v>
      </c>
    </row>
    <row r="12691" spans="1:19" x14ac:dyDescent="0.25">
      <c r="A12691" s="20" t="s">
        <v>26448</v>
      </c>
      <c r="B12691" t="s">
        <v>26265</v>
      </c>
      <c r="C12691" t="s">
        <v>240</v>
      </c>
      <c r="D12691" s="20" t="s">
        <v>1002</v>
      </c>
      <c r="E12691" s="26">
        <v>44044</v>
      </c>
      <c r="F12691">
        <v>13.5</v>
      </c>
      <c r="G12691">
        <v>17.5</v>
      </c>
      <c r="I12691">
        <v>32</v>
      </c>
      <c r="J12691">
        <v>72</v>
      </c>
      <c r="L12691">
        <v>100</v>
      </c>
      <c r="N12691">
        <v>28</v>
      </c>
      <c r="P12691">
        <v>0</v>
      </c>
      <c r="Q12691">
        <v>0</v>
      </c>
      <c r="S12691">
        <v>4</v>
      </c>
    </row>
    <row r="12692" spans="1:19" x14ac:dyDescent="0.25">
      <c r="A12692" s="20" t="s">
        <v>26449</v>
      </c>
      <c r="B12692" t="s">
        <v>26266</v>
      </c>
      <c r="C12692" t="s">
        <v>241</v>
      </c>
      <c r="D12692" s="20" t="s">
        <v>1000</v>
      </c>
      <c r="E12692" s="26">
        <v>44044</v>
      </c>
      <c r="F12692">
        <v>34.5</v>
      </c>
      <c r="G12692">
        <v>43.5</v>
      </c>
      <c r="I12692">
        <v>303</v>
      </c>
      <c r="J12692">
        <v>364</v>
      </c>
      <c r="L12692">
        <v>475</v>
      </c>
      <c r="N12692">
        <v>258</v>
      </c>
      <c r="P12692">
        <v>11</v>
      </c>
      <c r="Q12692">
        <v>29</v>
      </c>
      <c r="S12692">
        <v>45</v>
      </c>
    </row>
    <row r="12693" spans="1:19" x14ac:dyDescent="0.25">
      <c r="A12693" s="20" t="s">
        <v>26450</v>
      </c>
      <c r="B12693" t="s">
        <v>26267</v>
      </c>
      <c r="C12693" t="s">
        <v>241</v>
      </c>
      <c r="D12693" s="20" t="s">
        <v>1002</v>
      </c>
      <c r="E12693" s="26">
        <v>44044</v>
      </c>
      <c r="F12693">
        <v>34.5</v>
      </c>
      <c r="G12693">
        <v>43.5</v>
      </c>
      <c r="I12693">
        <v>303</v>
      </c>
      <c r="J12693">
        <v>364</v>
      </c>
      <c r="L12693">
        <v>475</v>
      </c>
      <c r="N12693">
        <v>258</v>
      </c>
      <c r="P12693">
        <v>11</v>
      </c>
      <c r="Q12693">
        <v>29</v>
      </c>
      <c r="S12693">
        <v>45</v>
      </c>
    </row>
    <row r="12694" spans="1:19" x14ac:dyDescent="0.25">
      <c r="A12694" s="20" t="s">
        <v>26451</v>
      </c>
      <c r="B12694" t="s">
        <v>26268</v>
      </c>
      <c r="C12694" t="s">
        <v>318</v>
      </c>
      <c r="D12694" s="20" t="s">
        <v>1000</v>
      </c>
      <c r="E12694" s="26">
        <v>44044</v>
      </c>
      <c r="F12694">
        <v>4</v>
      </c>
      <c r="G12694">
        <v>2.5</v>
      </c>
      <c r="I12694">
        <v>17</v>
      </c>
      <c r="J12694">
        <v>23</v>
      </c>
      <c r="L12694">
        <v>15</v>
      </c>
      <c r="N12694">
        <v>17</v>
      </c>
      <c r="P12694">
        <v>0</v>
      </c>
      <c r="Q12694">
        <v>0</v>
      </c>
      <c r="S12694">
        <v>0</v>
      </c>
    </row>
    <row r="12695" spans="1:19" x14ac:dyDescent="0.25">
      <c r="A12695" s="20" t="s">
        <v>26452</v>
      </c>
      <c r="B12695" t="s">
        <v>26269</v>
      </c>
      <c r="C12695" t="s">
        <v>318</v>
      </c>
      <c r="D12695" s="20" t="s">
        <v>1002</v>
      </c>
      <c r="E12695" s="26">
        <v>44044</v>
      </c>
      <c r="F12695">
        <v>4</v>
      </c>
      <c r="G12695">
        <v>2.5</v>
      </c>
      <c r="I12695">
        <v>17</v>
      </c>
      <c r="J12695">
        <v>23</v>
      </c>
      <c r="L12695">
        <v>15</v>
      </c>
      <c r="N12695">
        <v>17</v>
      </c>
      <c r="P12695">
        <v>0</v>
      </c>
      <c r="Q12695">
        <v>0</v>
      </c>
      <c r="S12695">
        <v>0</v>
      </c>
    </row>
    <row r="12696" spans="1:19" x14ac:dyDescent="0.25">
      <c r="A12696" s="20" t="s">
        <v>26453</v>
      </c>
      <c r="B12696" t="s">
        <v>26270</v>
      </c>
      <c r="C12696" t="s">
        <v>896</v>
      </c>
      <c r="D12696" s="20" t="s">
        <v>1000</v>
      </c>
      <c r="E12696" s="26">
        <v>44044</v>
      </c>
      <c r="F12696">
        <v>70</v>
      </c>
      <c r="G12696">
        <v>83.5</v>
      </c>
      <c r="I12696">
        <v>417</v>
      </c>
      <c r="J12696">
        <v>559</v>
      </c>
      <c r="L12696">
        <v>705</v>
      </c>
      <c r="N12696">
        <v>348</v>
      </c>
      <c r="O12696" t="s">
        <v>904</v>
      </c>
      <c r="P12696">
        <v>28</v>
      </c>
      <c r="Q12696">
        <v>48</v>
      </c>
      <c r="S12696">
        <v>69</v>
      </c>
    </row>
    <row r="12697" spans="1:19" x14ac:dyDescent="0.25">
      <c r="A12697" s="20" t="s">
        <v>26454</v>
      </c>
      <c r="B12697" t="s">
        <v>26271</v>
      </c>
      <c r="C12697" t="s">
        <v>899</v>
      </c>
      <c r="D12697" s="20" t="s">
        <v>1001</v>
      </c>
      <c r="E12697" s="26">
        <v>44044</v>
      </c>
      <c r="F12697">
        <v>10</v>
      </c>
      <c r="G12697">
        <v>10</v>
      </c>
      <c r="I12697">
        <v>35</v>
      </c>
      <c r="J12697">
        <v>53</v>
      </c>
      <c r="L12697">
        <v>53</v>
      </c>
      <c r="N12697">
        <v>34</v>
      </c>
      <c r="O12697" t="s">
        <v>904</v>
      </c>
      <c r="P12697">
        <v>0</v>
      </c>
      <c r="Q12697">
        <v>0</v>
      </c>
      <c r="S12697">
        <v>1</v>
      </c>
    </row>
    <row r="12698" spans="1:19" x14ac:dyDescent="0.25">
      <c r="A12698" s="20" t="s">
        <v>26455</v>
      </c>
      <c r="B12698" t="s">
        <v>26272</v>
      </c>
      <c r="C12698" t="s">
        <v>1237</v>
      </c>
      <c r="D12698" s="20" t="s">
        <v>1000</v>
      </c>
      <c r="E12698" s="26">
        <v>44044</v>
      </c>
      <c r="F12698">
        <v>18.5</v>
      </c>
      <c r="G12698">
        <v>23.5</v>
      </c>
      <c r="I12698">
        <v>52</v>
      </c>
      <c r="J12698">
        <v>100</v>
      </c>
      <c r="L12698">
        <v>134</v>
      </c>
      <c r="N12698">
        <v>48</v>
      </c>
      <c r="P12698">
        <v>7</v>
      </c>
      <c r="Q12698">
        <v>7</v>
      </c>
      <c r="S12698">
        <v>4</v>
      </c>
    </row>
    <row r="12699" spans="1:19" x14ac:dyDescent="0.25">
      <c r="A12699" s="20" t="s">
        <v>26456</v>
      </c>
      <c r="B12699" t="s">
        <v>26273</v>
      </c>
      <c r="C12699" t="s">
        <v>1237</v>
      </c>
      <c r="D12699" s="20" t="s">
        <v>1001</v>
      </c>
      <c r="E12699" s="26">
        <v>44044</v>
      </c>
      <c r="F12699">
        <v>10</v>
      </c>
      <c r="G12699">
        <v>10</v>
      </c>
      <c r="I12699">
        <v>35</v>
      </c>
      <c r="J12699">
        <v>53</v>
      </c>
      <c r="L12699">
        <v>53</v>
      </c>
      <c r="N12699">
        <v>34</v>
      </c>
      <c r="P12699">
        <v>0</v>
      </c>
      <c r="Q12699">
        <v>0</v>
      </c>
      <c r="S12699">
        <v>1</v>
      </c>
    </row>
    <row r="12700" spans="1:19" x14ac:dyDescent="0.25">
      <c r="A12700" s="20" t="s">
        <v>26457</v>
      </c>
      <c r="B12700" t="s">
        <v>26274</v>
      </c>
      <c r="C12700" t="s">
        <v>1237</v>
      </c>
      <c r="D12700" s="20" t="s">
        <v>1002</v>
      </c>
      <c r="E12700" s="26">
        <v>44044</v>
      </c>
      <c r="F12700">
        <v>28.5</v>
      </c>
      <c r="G12700">
        <v>33.5</v>
      </c>
      <c r="I12700">
        <v>87</v>
      </c>
      <c r="J12700">
        <v>153</v>
      </c>
      <c r="L12700">
        <v>187</v>
      </c>
      <c r="N12700">
        <v>82</v>
      </c>
      <c r="P12700">
        <v>7</v>
      </c>
      <c r="Q12700">
        <v>7</v>
      </c>
      <c r="S12700">
        <v>5</v>
      </c>
    </row>
    <row r="12701" spans="1:19" x14ac:dyDescent="0.25">
      <c r="A12701" s="20" t="s">
        <v>26458</v>
      </c>
      <c r="B12701" t="s">
        <v>26275</v>
      </c>
      <c r="C12701" t="s">
        <v>235</v>
      </c>
      <c r="D12701" s="20" t="s">
        <v>1002</v>
      </c>
      <c r="E12701" s="26">
        <v>44044</v>
      </c>
      <c r="F12701">
        <v>80</v>
      </c>
      <c r="G12701">
        <v>93.5</v>
      </c>
      <c r="I12701">
        <v>452</v>
      </c>
      <c r="J12701">
        <v>612</v>
      </c>
      <c r="L12701">
        <v>758</v>
      </c>
      <c r="N12701">
        <v>382</v>
      </c>
      <c r="P12701">
        <v>28</v>
      </c>
      <c r="Q12701">
        <v>48</v>
      </c>
      <c r="S12701">
        <v>70</v>
      </c>
    </row>
    <row r="12702" spans="1:19" x14ac:dyDescent="0.25">
      <c r="A12702" s="20" t="s">
        <v>26642</v>
      </c>
      <c r="B12702" t="s">
        <v>26459</v>
      </c>
      <c r="C12702" t="s">
        <v>228</v>
      </c>
      <c r="D12702" s="20" t="s">
        <v>1000</v>
      </c>
      <c r="E12702" s="26">
        <v>44075</v>
      </c>
      <c r="F12702">
        <v>0</v>
      </c>
      <c r="G12702">
        <v>0</v>
      </c>
      <c r="I12702">
        <v>0</v>
      </c>
      <c r="J12702">
        <v>0</v>
      </c>
      <c r="L12702">
        <v>0</v>
      </c>
      <c r="N12702">
        <v>0</v>
      </c>
      <c r="P12702">
        <v>0</v>
      </c>
      <c r="Q12702">
        <v>0</v>
      </c>
      <c r="S12702">
        <v>0</v>
      </c>
    </row>
    <row r="12703" spans="1:19" x14ac:dyDescent="0.25">
      <c r="A12703" s="20" t="s">
        <v>26643</v>
      </c>
      <c r="B12703" t="s">
        <v>26460</v>
      </c>
      <c r="C12703" t="s">
        <v>211</v>
      </c>
      <c r="D12703" s="20" t="s">
        <v>1000</v>
      </c>
      <c r="E12703" s="26">
        <v>44075</v>
      </c>
      <c r="F12703">
        <v>0</v>
      </c>
      <c r="G12703">
        <v>0</v>
      </c>
      <c r="I12703">
        <v>0</v>
      </c>
      <c r="J12703">
        <v>0</v>
      </c>
      <c r="L12703">
        <v>0</v>
      </c>
      <c r="N12703">
        <v>0</v>
      </c>
      <c r="P12703">
        <v>0</v>
      </c>
      <c r="Q12703">
        <v>0</v>
      </c>
      <c r="S12703">
        <v>0</v>
      </c>
    </row>
    <row r="12704" spans="1:19" x14ac:dyDescent="0.25">
      <c r="A12704" s="20" t="s">
        <v>26644</v>
      </c>
      <c r="B12704" t="s">
        <v>26461</v>
      </c>
      <c r="C12704" t="s">
        <v>213</v>
      </c>
      <c r="D12704" s="20" t="s">
        <v>1000</v>
      </c>
      <c r="E12704" s="26">
        <v>44075</v>
      </c>
      <c r="F12704">
        <v>0</v>
      </c>
      <c r="G12704">
        <v>0</v>
      </c>
      <c r="I12704">
        <v>0</v>
      </c>
      <c r="J12704">
        <v>0</v>
      </c>
      <c r="L12704">
        <v>0</v>
      </c>
      <c r="N12704">
        <v>0</v>
      </c>
      <c r="P12704">
        <v>0</v>
      </c>
      <c r="Q12704">
        <v>0</v>
      </c>
      <c r="S12704">
        <v>0</v>
      </c>
    </row>
    <row r="12705" spans="1:19" x14ac:dyDescent="0.25">
      <c r="A12705" s="20" t="s">
        <v>26645</v>
      </c>
      <c r="B12705" t="s">
        <v>26462</v>
      </c>
      <c r="C12705" t="s">
        <v>229</v>
      </c>
      <c r="D12705" s="20" t="s">
        <v>1000</v>
      </c>
      <c r="E12705" s="26">
        <v>44075</v>
      </c>
      <c r="F12705">
        <v>0</v>
      </c>
      <c r="G12705">
        <v>0</v>
      </c>
      <c r="I12705">
        <v>0</v>
      </c>
      <c r="J12705">
        <v>0</v>
      </c>
      <c r="L12705">
        <v>0</v>
      </c>
      <c r="N12705">
        <v>0</v>
      </c>
      <c r="P12705">
        <v>0</v>
      </c>
      <c r="Q12705">
        <v>0</v>
      </c>
      <c r="S12705">
        <v>0</v>
      </c>
    </row>
    <row r="12706" spans="1:19" x14ac:dyDescent="0.25">
      <c r="A12706" s="20" t="s">
        <v>26646</v>
      </c>
      <c r="B12706" t="s">
        <v>26463</v>
      </c>
      <c r="C12706" t="s">
        <v>1051</v>
      </c>
      <c r="D12706" s="20" t="s">
        <v>1000</v>
      </c>
      <c r="E12706" s="26">
        <v>44075</v>
      </c>
      <c r="F12706">
        <v>0</v>
      </c>
      <c r="G12706">
        <v>0</v>
      </c>
      <c r="I12706">
        <v>0</v>
      </c>
      <c r="J12706">
        <v>0</v>
      </c>
      <c r="L12706">
        <v>0</v>
      </c>
      <c r="N12706">
        <v>0</v>
      </c>
      <c r="P12706">
        <v>0</v>
      </c>
      <c r="Q12706">
        <v>0</v>
      </c>
      <c r="S12706">
        <v>0</v>
      </c>
    </row>
    <row r="12707" spans="1:19" x14ac:dyDescent="0.25">
      <c r="A12707" s="20" t="s">
        <v>26647</v>
      </c>
      <c r="B12707" t="s">
        <v>26464</v>
      </c>
      <c r="C12707" t="s">
        <v>1048</v>
      </c>
      <c r="D12707" s="20" t="s">
        <v>1000</v>
      </c>
      <c r="E12707" s="26">
        <v>44075</v>
      </c>
      <c r="F12707">
        <v>0</v>
      </c>
      <c r="G12707">
        <v>0</v>
      </c>
      <c r="I12707">
        <v>0</v>
      </c>
      <c r="J12707">
        <v>0</v>
      </c>
      <c r="L12707">
        <v>0</v>
      </c>
      <c r="N12707">
        <v>0</v>
      </c>
      <c r="P12707">
        <v>0</v>
      </c>
      <c r="Q12707">
        <v>0</v>
      </c>
      <c r="S12707">
        <v>0</v>
      </c>
    </row>
    <row r="12708" spans="1:19" x14ac:dyDescent="0.25">
      <c r="A12708" s="20" t="s">
        <v>26648</v>
      </c>
      <c r="B12708" t="s">
        <v>26465</v>
      </c>
      <c r="C12708" t="s">
        <v>1047</v>
      </c>
      <c r="D12708" s="20" t="s">
        <v>1000</v>
      </c>
      <c r="E12708" s="26">
        <v>44075</v>
      </c>
      <c r="F12708">
        <v>2.5</v>
      </c>
      <c r="G12708">
        <v>1.5</v>
      </c>
      <c r="I12708">
        <v>11</v>
      </c>
      <c r="J12708">
        <v>14</v>
      </c>
      <c r="L12708">
        <v>8</v>
      </c>
      <c r="N12708">
        <v>8</v>
      </c>
      <c r="P12708">
        <v>1</v>
      </c>
      <c r="Q12708">
        <v>1</v>
      </c>
      <c r="S12708">
        <v>3</v>
      </c>
    </row>
    <row r="12709" spans="1:19" x14ac:dyDescent="0.25">
      <c r="A12709" s="20" t="s">
        <v>26649</v>
      </c>
      <c r="B12709" t="s">
        <v>26466</v>
      </c>
      <c r="C12709" t="s">
        <v>1050</v>
      </c>
      <c r="D12709" s="20" t="s">
        <v>1001</v>
      </c>
      <c r="E12709" s="26">
        <v>44075</v>
      </c>
      <c r="F12709">
        <v>1</v>
      </c>
      <c r="G12709">
        <v>1.5</v>
      </c>
      <c r="I12709">
        <v>2</v>
      </c>
      <c r="J12709">
        <v>5</v>
      </c>
      <c r="L12709">
        <v>8</v>
      </c>
      <c r="N12709">
        <v>2</v>
      </c>
      <c r="P12709">
        <v>0</v>
      </c>
      <c r="Q12709">
        <v>1</v>
      </c>
      <c r="S12709">
        <v>0</v>
      </c>
    </row>
    <row r="12710" spans="1:19" x14ac:dyDescent="0.25">
      <c r="A12710" s="20" t="s">
        <v>26650</v>
      </c>
      <c r="B12710" t="s">
        <v>26467</v>
      </c>
      <c r="C12710" t="s">
        <v>1049</v>
      </c>
      <c r="D12710" s="20" t="s">
        <v>1001</v>
      </c>
      <c r="E12710" s="26">
        <v>44075</v>
      </c>
      <c r="F12710">
        <v>0</v>
      </c>
      <c r="G12710">
        <v>0</v>
      </c>
      <c r="I12710">
        <v>0</v>
      </c>
      <c r="J12710">
        <v>0</v>
      </c>
      <c r="L12710">
        <v>0</v>
      </c>
      <c r="N12710">
        <v>0</v>
      </c>
      <c r="P12710">
        <v>0</v>
      </c>
      <c r="Q12710">
        <v>0</v>
      </c>
      <c r="S12710">
        <v>0</v>
      </c>
    </row>
    <row r="12711" spans="1:19" x14ac:dyDescent="0.25">
      <c r="A12711" s="20" t="s">
        <v>26651</v>
      </c>
      <c r="B12711" t="s">
        <v>26468</v>
      </c>
      <c r="C12711" t="s">
        <v>1048</v>
      </c>
      <c r="D12711" s="20" t="s">
        <v>1001</v>
      </c>
      <c r="E12711" s="26">
        <v>44075</v>
      </c>
      <c r="F12711">
        <v>3</v>
      </c>
      <c r="G12711">
        <v>2</v>
      </c>
      <c r="I12711">
        <v>8</v>
      </c>
      <c r="J12711">
        <v>17</v>
      </c>
      <c r="L12711">
        <v>10</v>
      </c>
      <c r="N12711">
        <v>7</v>
      </c>
      <c r="P12711">
        <v>3</v>
      </c>
      <c r="Q12711">
        <v>3</v>
      </c>
      <c r="S12711">
        <v>1</v>
      </c>
    </row>
    <row r="12712" spans="1:19" x14ac:dyDescent="0.25">
      <c r="A12712" s="20" t="s">
        <v>26652</v>
      </c>
      <c r="B12712" t="s">
        <v>26469</v>
      </c>
      <c r="C12712" t="s">
        <v>1047</v>
      </c>
      <c r="D12712" s="20" t="s">
        <v>1001</v>
      </c>
      <c r="E12712" s="26">
        <v>44075</v>
      </c>
      <c r="F12712">
        <v>0</v>
      </c>
      <c r="G12712">
        <v>0</v>
      </c>
      <c r="I12712">
        <v>0</v>
      </c>
      <c r="J12712">
        <v>0</v>
      </c>
      <c r="L12712">
        <v>0</v>
      </c>
      <c r="N12712">
        <v>0</v>
      </c>
      <c r="P12712">
        <v>0</v>
      </c>
      <c r="Q12712">
        <v>0</v>
      </c>
      <c r="S12712">
        <v>0</v>
      </c>
    </row>
    <row r="12713" spans="1:19" x14ac:dyDescent="0.25">
      <c r="A12713" s="20" t="s">
        <v>26653</v>
      </c>
      <c r="B12713" t="s">
        <v>26470</v>
      </c>
      <c r="C12713" t="s">
        <v>25345</v>
      </c>
      <c r="D12713" s="20" t="s">
        <v>1001</v>
      </c>
      <c r="E12713" s="26">
        <v>44075</v>
      </c>
      <c r="F12713">
        <v>1.5</v>
      </c>
      <c r="G12713">
        <v>1.5</v>
      </c>
      <c r="I12713">
        <v>6</v>
      </c>
      <c r="J12713">
        <v>8</v>
      </c>
      <c r="L12713">
        <v>8</v>
      </c>
      <c r="N12713">
        <v>6</v>
      </c>
      <c r="P12713">
        <v>0</v>
      </c>
      <c r="Q12713">
        <v>0</v>
      </c>
      <c r="S12713">
        <v>0</v>
      </c>
    </row>
    <row r="12714" spans="1:19" x14ac:dyDescent="0.25">
      <c r="A12714" s="20" t="s">
        <v>26654</v>
      </c>
      <c r="B12714" t="s">
        <v>26471</v>
      </c>
      <c r="C12714" t="s">
        <v>25700</v>
      </c>
      <c r="D12714" s="20" t="s">
        <v>1000</v>
      </c>
      <c r="E12714" s="26">
        <v>44075</v>
      </c>
      <c r="F12714">
        <v>4</v>
      </c>
      <c r="G12714">
        <v>5</v>
      </c>
      <c r="I12714">
        <v>10</v>
      </c>
      <c r="J12714">
        <v>24</v>
      </c>
      <c r="L12714">
        <v>30</v>
      </c>
      <c r="N12714">
        <v>8</v>
      </c>
      <c r="P12714">
        <v>0</v>
      </c>
      <c r="Q12714">
        <v>0</v>
      </c>
      <c r="S12714">
        <v>2</v>
      </c>
    </row>
    <row r="12715" spans="1:19" x14ac:dyDescent="0.25">
      <c r="A12715" s="20" t="s">
        <v>26655</v>
      </c>
      <c r="B12715" t="s">
        <v>26472</v>
      </c>
      <c r="C12715" t="s">
        <v>959</v>
      </c>
      <c r="D12715" s="20" t="s">
        <v>1000</v>
      </c>
      <c r="E12715" s="26">
        <v>44075</v>
      </c>
      <c r="F12715">
        <v>0</v>
      </c>
      <c r="G12715">
        <v>0</v>
      </c>
      <c r="I12715">
        <v>0</v>
      </c>
      <c r="J12715">
        <v>0</v>
      </c>
      <c r="L12715">
        <v>0</v>
      </c>
      <c r="N12715">
        <v>0</v>
      </c>
      <c r="P12715">
        <v>0</v>
      </c>
      <c r="Q12715">
        <v>0</v>
      </c>
      <c r="S12715">
        <v>0</v>
      </c>
    </row>
    <row r="12716" spans="1:19" x14ac:dyDescent="0.25">
      <c r="A12716" s="20" t="s">
        <v>26656</v>
      </c>
      <c r="B12716" t="s">
        <v>26473</v>
      </c>
      <c r="C12716" t="s">
        <v>205</v>
      </c>
      <c r="D12716" s="20" t="s">
        <v>1000</v>
      </c>
      <c r="E12716" s="26">
        <v>44075</v>
      </c>
      <c r="F12716">
        <v>0</v>
      </c>
      <c r="G12716">
        <v>0</v>
      </c>
      <c r="I12716">
        <v>0</v>
      </c>
      <c r="J12716">
        <v>0</v>
      </c>
      <c r="L12716">
        <v>0</v>
      </c>
      <c r="N12716">
        <v>0</v>
      </c>
      <c r="P12716">
        <v>0</v>
      </c>
      <c r="Q12716">
        <v>0</v>
      </c>
      <c r="S12716">
        <v>0</v>
      </c>
    </row>
    <row r="12717" spans="1:19" x14ac:dyDescent="0.25">
      <c r="A12717" s="20" t="s">
        <v>26657</v>
      </c>
      <c r="B12717" t="s">
        <v>26474</v>
      </c>
      <c r="C12717" t="s">
        <v>384</v>
      </c>
      <c r="D12717" s="20" t="s">
        <v>1000</v>
      </c>
      <c r="E12717" s="26">
        <v>44075</v>
      </c>
      <c r="F12717">
        <v>0</v>
      </c>
      <c r="G12717">
        <v>0</v>
      </c>
      <c r="I12717">
        <v>0</v>
      </c>
      <c r="J12717">
        <v>0</v>
      </c>
      <c r="L12717">
        <v>0</v>
      </c>
      <c r="N12717">
        <v>0</v>
      </c>
      <c r="P12717">
        <v>0</v>
      </c>
      <c r="Q12717">
        <v>0</v>
      </c>
      <c r="S12717">
        <v>0</v>
      </c>
    </row>
    <row r="12718" spans="1:19" x14ac:dyDescent="0.25">
      <c r="A12718" s="20" t="s">
        <v>26658</v>
      </c>
      <c r="B12718" t="s">
        <v>26475</v>
      </c>
      <c r="C12718" t="s">
        <v>210</v>
      </c>
      <c r="D12718" s="20" t="s">
        <v>1000</v>
      </c>
      <c r="E12718" s="26">
        <v>44075</v>
      </c>
      <c r="F12718">
        <v>0</v>
      </c>
      <c r="G12718">
        <v>0</v>
      </c>
      <c r="I12718">
        <v>0</v>
      </c>
      <c r="J12718">
        <v>0</v>
      </c>
      <c r="L12718">
        <v>0</v>
      </c>
      <c r="N12718">
        <v>0</v>
      </c>
      <c r="P12718">
        <v>0</v>
      </c>
      <c r="Q12718">
        <v>0</v>
      </c>
      <c r="S12718">
        <v>0</v>
      </c>
    </row>
    <row r="12719" spans="1:19" x14ac:dyDescent="0.25">
      <c r="A12719" s="20" t="s">
        <v>26659</v>
      </c>
      <c r="B12719" t="s">
        <v>26476</v>
      </c>
      <c r="C12719" t="s">
        <v>215</v>
      </c>
      <c r="D12719" s="20" t="s">
        <v>1000</v>
      </c>
      <c r="E12719" s="26">
        <v>44075</v>
      </c>
      <c r="F12719">
        <v>5</v>
      </c>
      <c r="G12719">
        <v>6</v>
      </c>
      <c r="I12719">
        <v>24</v>
      </c>
      <c r="J12719">
        <v>30</v>
      </c>
      <c r="K12719">
        <v>36</v>
      </c>
      <c r="L12719">
        <v>36</v>
      </c>
      <c r="N12719">
        <v>16</v>
      </c>
      <c r="O12719">
        <v>1.33</v>
      </c>
      <c r="P12719">
        <v>4</v>
      </c>
      <c r="Q12719">
        <v>6</v>
      </c>
      <c r="S12719">
        <v>8</v>
      </c>
    </row>
    <row r="12720" spans="1:19" x14ac:dyDescent="0.25">
      <c r="A12720" s="20" t="s">
        <v>26660</v>
      </c>
      <c r="B12720" t="s">
        <v>26477</v>
      </c>
      <c r="C12720" t="s">
        <v>960</v>
      </c>
      <c r="D12720" s="20" t="s">
        <v>1000</v>
      </c>
      <c r="E12720" s="26">
        <v>44075</v>
      </c>
      <c r="F12720">
        <v>0</v>
      </c>
      <c r="G12720">
        <v>0</v>
      </c>
      <c r="I12720">
        <v>0</v>
      </c>
      <c r="J12720">
        <v>0</v>
      </c>
      <c r="L12720">
        <v>0</v>
      </c>
      <c r="N12720">
        <v>0</v>
      </c>
      <c r="P12720">
        <v>0</v>
      </c>
      <c r="Q12720">
        <v>0</v>
      </c>
      <c r="S12720">
        <v>0</v>
      </c>
    </row>
    <row r="12721" spans="1:19" x14ac:dyDescent="0.25">
      <c r="A12721" s="20" t="s">
        <v>26661</v>
      </c>
      <c r="B12721" t="s">
        <v>26478</v>
      </c>
      <c r="C12721" t="s">
        <v>961</v>
      </c>
      <c r="D12721" s="20" t="s">
        <v>1000</v>
      </c>
      <c r="E12721" s="26">
        <v>44075</v>
      </c>
      <c r="F12721">
        <v>3</v>
      </c>
      <c r="G12721">
        <v>3</v>
      </c>
      <c r="I12721">
        <v>9</v>
      </c>
      <c r="J12721">
        <v>12</v>
      </c>
      <c r="L12721">
        <v>15</v>
      </c>
      <c r="N12721">
        <v>8</v>
      </c>
      <c r="P12721">
        <v>3</v>
      </c>
      <c r="Q12721">
        <v>4</v>
      </c>
      <c r="S12721">
        <v>1</v>
      </c>
    </row>
    <row r="12722" spans="1:19" x14ac:dyDescent="0.25">
      <c r="A12722" s="20" t="s">
        <v>26662</v>
      </c>
      <c r="B12722" t="s">
        <v>26479</v>
      </c>
      <c r="C12722" t="s">
        <v>221</v>
      </c>
      <c r="D12722" s="20" t="s">
        <v>1000</v>
      </c>
      <c r="E12722" s="26">
        <v>44075</v>
      </c>
      <c r="F12722">
        <v>0</v>
      </c>
      <c r="G12722">
        <v>0</v>
      </c>
      <c r="I12722">
        <v>0</v>
      </c>
      <c r="J12722">
        <v>0</v>
      </c>
      <c r="L12722">
        <v>0</v>
      </c>
      <c r="N12722">
        <v>0</v>
      </c>
      <c r="P12722">
        <v>0</v>
      </c>
      <c r="Q12722">
        <v>0</v>
      </c>
      <c r="S12722">
        <v>0</v>
      </c>
    </row>
    <row r="12723" spans="1:19" x14ac:dyDescent="0.25">
      <c r="A12723" s="20" t="s">
        <v>26663</v>
      </c>
      <c r="B12723" t="s">
        <v>26480</v>
      </c>
      <c r="C12723" t="s">
        <v>222</v>
      </c>
      <c r="D12723" s="20" t="s">
        <v>1000</v>
      </c>
      <c r="E12723" s="26">
        <v>44075</v>
      </c>
      <c r="F12723">
        <v>0</v>
      </c>
      <c r="G12723">
        <v>0</v>
      </c>
      <c r="I12723">
        <v>0</v>
      </c>
      <c r="J12723">
        <v>0</v>
      </c>
      <c r="L12723">
        <v>0</v>
      </c>
      <c r="N12723">
        <v>0</v>
      </c>
      <c r="P12723">
        <v>0</v>
      </c>
      <c r="Q12723">
        <v>0</v>
      </c>
      <c r="S12723">
        <v>0</v>
      </c>
    </row>
    <row r="12724" spans="1:19" x14ac:dyDescent="0.25">
      <c r="A12724" s="20" t="s">
        <v>26664</v>
      </c>
      <c r="B12724" t="s">
        <v>26481</v>
      </c>
      <c r="C12724" t="s">
        <v>1052</v>
      </c>
      <c r="D12724" s="20" t="s">
        <v>1000</v>
      </c>
      <c r="E12724" s="26">
        <v>44075</v>
      </c>
      <c r="F12724">
        <v>1</v>
      </c>
      <c r="G12724">
        <v>3</v>
      </c>
      <c r="I12724">
        <v>3</v>
      </c>
      <c r="J12724">
        <v>6</v>
      </c>
      <c r="L12724">
        <v>18</v>
      </c>
      <c r="N12724">
        <v>3</v>
      </c>
      <c r="P12724">
        <v>0</v>
      </c>
      <c r="Q12724">
        <v>0</v>
      </c>
      <c r="S12724">
        <v>0</v>
      </c>
    </row>
    <row r="12725" spans="1:19" x14ac:dyDescent="0.25">
      <c r="A12725" s="20" t="s">
        <v>26665</v>
      </c>
      <c r="B12725" t="s">
        <v>26482</v>
      </c>
      <c r="C12725" t="s">
        <v>1053</v>
      </c>
      <c r="D12725" s="20" t="s">
        <v>1000</v>
      </c>
      <c r="E12725" s="26">
        <v>44075</v>
      </c>
      <c r="F12725">
        <v>1.5</v>
      </c>
      <c r="G12725">
        <v>1.5</v>
      </c>
      <c r="I12725">
        <v>5</v>
      </c>
      <c r="J12725">
        <v>8</v>
      </c>
      <c r="L12725">
        <v>8</v>
      </c>
      <c r="N12725">
        <v>5</v>
      </c>
      <c r="P12725">
        <v>1</v>
      </c>
      <c r="Q12725">
        <v>1</v>
      </c>
      <c r="S12725">
        <v>0</v>
      </c>
    </row>
    <row r="12726" spans="1:19" x14ac:dyDescent="0.25">
      <c r="A12726" s="20" t="s">
        <v>26666</v>
      </c>
      <c r="B12726" t="s">
        <v>26483</v>
      </c>
      <c r="C12726" t="s">
        <v>1052</v>
      </c>
      <c r="D12726" s="20" t="s">
        <v>1001</v>
      </c>
      <c r="E12726" s="26">
        <v>44075</v>
      </c>
      <c r="F12726">
        <v>1.5</v>
      </c>
      <c r="G12726">
        <v>1.5</v>
      </c>
      <c r="I12726">
        <v>4</v>
      </c>
      <c r="J12726">
        <v>7</v>
      </c>
      <c r="L12726">
        <v>8</v>
      </c>
      <c r="N12726">
        <v>3</v>
      </c>
      <c r="P12726">
        <v>1</v>
      </c>
      <c r="Q12726">
        <v>1</v>
      </c>
      <c r="S12726">
        <v>1</v>
      </c>
    </row>
    <row r="12727" spans="1:19" x14ac:dyDescent="0.25">
      <c r="A12727" s="20" t="s">
        <v>26667</v>
      </c>
      <c r="B12727" t="s">
        <v>26484</v>
      </c>
      <c r="C12727" t="s">
        <v>1053</v>
      </c>
      <c r="D12727" s="20" t="s">
        <v>1001</v>
      </c>
      <c r="E12727" s="26">
        <v>44075</v>
      </c>
      <c r="F12727">
        <v>0</v>
      </c>
      <c r="G12727">
        <v>0</v>
      </c>
      <c r="I12727">
        <v>0</v>
      </c>
      <c r="J12727">
        <v>0</v>
      </c>
      <c r="L12727">
        <v>0</v>
      </c>
      <c r="N12727">
        <v>0</v>
      </c>
      <c r="P12727">
        <v>0</v>
      </c>
      <c r="Q12727">
        <v>0</v>
      </c>
      <c r="S12727">
        <v>0</v>
      </c>
    </row>
    <row r="12728" spans="1:19" x14ac:dyDescent="0.25">
      <c r="A12728" s="20" t="s">
        <v>26668</v>
      </c>
      <c r="B12728" t="s">
        <v>26485</v>
      </c>
      <c r="C12728" t="s">
        <v>1054</v>
      </c>
      <c r="D12728" s="20" t="s">
        <v>1001</v>
      </c>
      <c r="E12728" s="26">
        <v>44075</v>
      </c>
      <c r="F12728">
        <v>1.5</v>
      </c>
      <c r="G12728">
        <v>2</v>
      </c>
      <c r="I12728">
        <v>2</v>
      </c>
      <c r="J12728">
        <v>8</v>
      </c>
      <c r="L12728">
        <v>11</v>
      </c>
      <c r="N12728">
        <v>2</v>
      </c>
      <c r="P12728">
        <v>0</v>
      </c>
      <c r="Q12728">
        <v>0</v>
      </c>
      <c r="S12728">
        <v>0</v>
      </c>
    </row>
    <row r="12729" spans="1:19" x14ac:dyDescent="0.25">
      <c r="A12729" s="20" t="s">
        <v>26669</v>
      </c>
      <c r="B12729" t="s">
        <v>26486</v>
      </c>
      <c r="C12729" t="s">
        <v>25361</v>
      </c>
      <c r="D12729" s="20" t="s">
        <v>1001</v>
      </c>
      <c r="E12729" s="26">
        <v>44075</v>
      </c>
      <c r="F12729">
        <v>1.5</v>
      </c>
      <c r="G12729">
        <v>1.5</v>
      </c>
      <c r="I12729">
        <v>6</v>
      </c>
      <c r="J12729">
        <v>8</v>
      </c>
      <c r="L12729">
        <v>8</v>
      </c>
      <c r="N12729">
        <v>6</v>
      </c>
      <c r="P12729">
        <v>0</v>
      </c>
      <c r="Q12729">
        <v>0</v>
      </c>
      <c r="S12729">
        <v>0</v>
      </c>
    </row>
    <row r="12730" spans="1:19" x14ac:dyDescent="0.25">
      <c r="A12730" s="20" t="s">
        <v>26670</v>
      </c>
      <c r="B12730" t="s">
        <v>26487</v>
      </c>
      <c r="C12730" t="s">
        <v>200</v>
      </c>
      <c r="D12730" s="20" t="s">
        <v>1000</v>
      </c>
      <c r="E12730" s="26">
        <v>44075</v>
      </c>
      <c r="F12730">
        <v>1</v>
      </c>
      <c r="G12730">
        <v>3.5</v>
      </c>
      <c r="I12730">
        <v>3</v>
      </c>
      <c r="J12730">
        <v>5</v>
      </c>
      <c r="L12730">
        <v>20</v>
      </c>
      <c r="N12730">
        <v>2</v>
      </c>
      <c r="P12730">
        <v>0</v>
      </c>
      <c r="Q12730">
        <v>0</v>
      </c>
      <c r="S12730">
        <v>1</v>
      </c>
    </row>
    <row r="12731" spans="1:19" x14ac:dyDescent="0.25">
      <c r="A12731" s="20" t="s">
        <v>26671</v>
      </c>
      <c r="B12731" t="s">
        <v>26488</v>
      </c>
      <c r="C12731" t="s">
        <v>204</v>
      </c>
      <c r="D12731" s="20" t="s">
        <v>1000</v>
      </c>
      <c r="E12731" s="26">
        <v>44075</v>
      </c>
      <c r="F12731">
        <v>0</v>
      </c>
      <c r="G12731">
        <v>0</v>
      </c>
      <c r="I12731">
        <v>0</v>
      </c>
      <c r="J12731">
        <v>0</v>
      </c>
      <c r="L12731">
        <v>0</v>
      </c>
      <c r="N12731">
        <v>0</v>
      </c>
      <c r="P12731">
        <v>0</v>
      </c>
      <c r="Q12731">
        <v>0</v>
      </c>
      <c r="S12731">
        <v>0</v>
      </c>
    </row>
    <row r="12732" spans="1:19" x14ac:dyDescent="0.25">
      <c r="A12732" s="20" t="s">
        <v>26672</v>
      </c>
      <c r="B12732" t="s">
        <v>26489</v>
      </c>
      <c r="C12732" t="s">
        <v>385</v>
      </c>
      <c r="D12732" s="20" t="s">
        <v>1000</v>
      </c>
      <c r="E12732" s="26">
        <v>44075</v>
      </c>
      <c r="F12732">
        <v>0</v>
      </c>
      <c r="G12732">
        <v>0</v>
      </c>
      <c r="I12732">
        <v>0</v>
      </c>
      <c r="J12732">
        <v>0</v>
      </c>
      <c r="L12732">
        <v>0</v>
      </c>
      <c r="N12732">
        <v>0</v>
      </c>
      <c r="P12732">
        <v>0</v>
      </c>
      <c r="Q12732">
        <v>0</v>
      </c>
      <c r="S12732">
        <v>0</v>
      </c>
    </row>
    <row r="12733" spans="1:19" x14ac:dyDescent="0.25">
      <c r="A12733" s="20" t="s">
        <v>26673</v>
      </c>
      <c r="B12733" t="s">
        <v>26490</v>
      </c>
      <c r="C12733" t="s">
        <v>208</v>
      </c>
      <c r="D12733" s="20" t="s">
        <v>1000</v>
      </c>
      <c r="E12733" s="26">
        <v>44075</v>
      </c>
      <c r="F12733">
        <v>3</v>
      </c>
      <c r="G12733">
        <v>1.5</v>
      </c>
      <c r="I12733">
        <v>15</v>
      </c>
      <c r="J12733">
        <v>17</v>
      </c>
      <c r="L12733">
        <v>9</v>
      </c>
      <c r="N12733">
        <v>15</v>
      </c>
      <c r="P12733">
        <v>0</v>
      </c>
      <c r="Q12733">
        <v>0</v>
      </c>
      <c r="S12733">
        <v>0</v>
      </c>
    </row>
    <row r="12734" spans="1:19" x14ac:dyDescent="0.25">
      <c r="A12734" s="20" t="s">
        <v>26674</v>
      </c>
      <c r="B12734" t="s">
        <v>26491</v>
      </c>
      <c r="C12734" t="s">
        <v>900</v>
      </c>
      <c r="D12734" s="20" t="s">
        <v>1000</v>
      </c>
      <c r="E12734" s="26">
        <v>44075</v>
      </c>
      <c r="F12734">
        <v>3.5</v>
      </c>
      <c r="G12734">
        <v>4</v>
      </c>
      <c r="I12734">
        <v>10</v>
      </c>
      <c r="J12734">
        <v>20</v>
      </c>
      <c r="L12734">
        <v>23</v>
      </c>
      <c r="N12734">
        <v>10</v>
      </c>
      <c r="P12734">
        <v>0</v>
      </c>
      <c r="Q12734">
        <v>0</v>
      </c>
      <c r="S12734">
        <v>0</v>
      </c>
    </row>
    <row r="12735" spans="1:19" x14ac:dyDescent="0.25">
      <c r="A12735" s="20" t="s">
        <v>26675</v>
      </c>
      <c r="B12735" t="s">
        <v>26492</v>
      </c>
      <c r="C12735" t="s">
        <v>905</v>
      </c>
      <c r="D12735" s="20" t="s">
        <v>1000</v>
      </c>
      <c r="E12735" s="26">
        <v>44075</v>
      </c>
      <c r="F12735">
        <v>1</v>
      </c>
      <c r="G12735">
        <v>2</v>
      </c>
      <c r="I12735">
        <v>0</v>
      </c>
      <c r="J12735">
        <v>5</v>
      </c>
      <c r="L12735">
        <v>11</v>
      </c>
      <c r="N12735">
        <v>0</v>
      </c>
      <c r="P12735">
        <v>0</v>
      </c>
      <c r="Q12735">
        <v>0</v>
      </c>
      <c r="S12735">
        <v>0</v>
      </c>
    </row>
    <row r="12736" spans="1:19" x14ac:dyDescent="0.25">
      <c r="A12736" s="20" t="s">
        <v>26676</v>
      </c>
      <c r="B12736" t="s">
        <v>26493</v>
      </c>
      <c r="C12736" t="s">
        <v>316</v>
      </c>
      <c r="D12736" s="20" t="s">
        <v>1000</v>
      </c>
      <c r="E12736" s="26">
        <v>44075</v>
      </c>
      <c r="F12736">
        <v>5</v>
      </c>
      <c r="G12736">
        <v>6.5</v>
      </c>
      <c r="I12736">
        <v>5</v>
      </c>
      <c r="J12736">
        <v>25</v>
      </c>
      <c r="L12736">
        <v>37</v>
      </c>
      <c r="N12736">
        <v>5</v>
      </c>
      <c r="P12736">
        <v>0</v>
      </c>
      <c r="Q12736">
        <v>0</v>
      </c>
      <c r="S12736">
        <v>0</v>
      </c>
    </row>
    <row r="12737" spans="1:19" x14ac:dyDescent="0.25">
      <c r="A12737" s="20" t="s">
        <v>26677</v>
      </c>
      <c r="B12737" t="s">
        <v>26494</v>
      </c>
      <c r="C12737" t="s">
        <v>218</v>
      </c>
      <c r="D12737" s="20" t="s">
        <v>1000</v>
      </c>
      <c r="E12737" s="26">
        <v>44075</v>
      </c>
      <c r="F12737">
        <v>0</v>
      </c>
      <c r="G12737">
        <v>0</v>
      </c>
      <c r="I12737">
        <v>0</v>
      </c>
      <c r="J12737">
        <v>0</v>
      </c>
      <c r="L12737">
        <v>0</v>
      </c>
      <c r="N12737">
        <v>0</v>
      </c>
      <c r="P12737">
        <v>0</v>
      </c>
      <c r="Q12737">
        <v>0</v>
      </c>
      <c r="S12737">
        <v>0</v>
      </c>
    </row>
    <row r="12738" spans="1:19" x14ac:dyDescent="0.25">
      <c r="A12738" s="20" t="s">
        <v>26678</v>
      </c>
      <c r="B12738" t="s">
        <v>26495</v>
      </c>
      <c r="C12738" t="s">
        <v>202</v>
      </c>
      <c r="D12738" s="20" t="s">
        <v>1000</v>
      </c>
      <c r="E12738" s="26">
        <v>44075</v>
      </c>
      <c r="F12738">
        <v>10</v>
      </c>
      <c r="G12738">
        <v>15.5</v>
      </c>
      <c r="I12738">
        <v>76</v>
      </c>
      <c r="J12738">
        <v>106</v>
      </c>
      <c r="L12738">
        <v>172</v>
      </c>
      <c r="N12738">
        <v>76</v>
      </c>
      <c r="P12738">
        <v>1</v>
      </c>
      <c r="Q12738">
        <v>2</v>
      </c>
      <c r="S12738">
        <v>0</v>
      </c>
    </row>
    <row r="12739" spans="1:19" x14ac:dyDescent="0.25">
      <c r="A12739" s="20" t="s">
        <v>26679</v>
      </c>
      <c r="B12739" t="s">
        <v>26496</v>
      </c>
      <c r="C12739" t="s">
        <v>347</v>
      </c>
      <c r="D12739" s="20" t="s">
        <v>1000</v>
      </c>
      <c r="E12739" s="26">
        <v>44075</v>
      </c>
      <c r="F12739">
        <v>0</v>
      </c>
      <c r="G12739">
        <v>0</v>
      </c>
      <c r="I12739">
        <v>0</v>
      </c>
      <c r="J12739">
        <v>0</v>
      </c>
      <c r="L12739">
        <v>0</v>
      </c>
      <c r="N12739">
        <v>0</v>
      </c>
      <c r="P12739">
        <v>0</v>
      </c>
      <c r="Q12739">
        <v>0</v>
      </c>
      <c r="S12739">
        <v>0</v>
      </c>
    </row>
    <row r="12740" spans="1:19" x14ac:dyDescent="0.25">
      <c r="A12740" s="20" t="s">
        <v>26680</v>
      </c>
      <c r="B12740" t="s">
        <v>26497</v>
      </c>
      <c r="C12740" t="s">
        <v>224</v>
      </c>
      <c r="D12740" s="20" t="s">
        <v>1000</v>
      </c>
      <c r="E12740" s="26">
        <v>44075</v>
      </c>
      <c r="F12740">
        <v>0</v>
      </c>
      <c r="G12740">
        <v>0</v>
      </c>
      <c r="I12740">
        <v>0</v>
      </c>
      <c r="J12740">
        <v>0</v>
      </c>
      <c r="L12740">
        <v>0</v>
      </c>
      <c r="N12740">
        <v>0</v>
      </c>
      <c r="P12740">
        <v>0</v>
      </c>
      <c r="Q12740">
        <v>0</v>
      </c>
      <c r="S12740">
        <v>0</v>
      </c>
    </row>
    <row r="12741" spans="1:19" x14ac:dyDescent="0.25">
      <c r="A12741" s="20" t="s">
        <v>26681</v>
      </c>
      <c r="B12741" t="s">
        <v>26498</v>
      </c>
      <c r="C12741" t="s">
        <v>345</v>
      </c>
      <c r="D12741" s="20" t="s">
        <v>1000</v>
      </c>
      <c r="E12741" s="26">
        <v>44075</v>
      </c>
      <c r="F12741">
        <v>0</v>
      </c>
      <c r="G12741">
        <v>0</v>
      </c>
      <c r="I12741">
        <v>0</v>
      </c>
      <c r="J12741">
        <v>0</v>
      </c>
      <c r="L12741">
        <v>0</v>
      </c>
      <c r="N12741">
        <v>0</v>
      </c>
      <c r="P12741">
        <v>0</v>
      </c>
      <c r="Q12741">
        <v>0</v>
      </c>
      <c r="S12741">
        <v>0</v>
      </c>
    </row>
    <row r="12742" spans="1:19" x14ac:dyDescent="0.25">
      <c r="A12742" s="20" t="s">
        <v>26682</v>
      </c>
      <c r="B12742" t="s">
        <v>26499</v>
      </c>
      <c r="C12742" t="s">
        <v>226</v>
      </c>
      <c r="D12742" s="20" t="s">
        <v>1000</v>
      </c>
      <c r="E12742" s="26">
        <v>44075</v>
      </c>
      <c r="F12742">
        <v>2</v>
      </c>
      <c r="G12742">
        <v>4</v>
      </c>
      <c r="I12742">
        <v>10</v>
      </c>
      <c r="J12742">
        <v>22</v>
      </c>
      <c r="L12742">
        <v>44</v>
      </c>
      <c r="N12742">
        <v>10</v>
      </c>
      <c r="P12742">
        <v>0</v>
      </c>
      <c r="Q12742">
        <v>1</v>
      </c>
      <c r="S12742">
        <v>0</v>
      </c>
    </row>
    <row r="12743" spans="1:19" x14ac:dyDescent="0.25">
      <c r="A12743" s="20" t="s">
        <v>26683</v>
      </c>
      <c r="B12743" t="s">
        <v>26500</v>
      </c>
      <c r="C12743" t="s">
        <v>231</v>
      </c>
      <c r="D12743" s="20" t="s">
        <v>1000</v>
      </c>
      <c r="E12743" s="26">
        <v>44075</v>
      </c>
      <c r="F12743">
        <v>10.5</v>
      </c>
      <c r="G12743">
        <v>11.5</v>
      </c>
      <c r="I12743">
        <v>187</v>
      </c>
      <c r="J12743">
        <v>117</v>
      </c>
      <c r="L12743">
        <v>128</v>
      </c>
      <c r="N12743">
        <v>165</v>
      </c>
      <c r="P12743">
        <v>1</v>
      </c>
      <c r="Q12743">
        <v>2</v>
      </c>
      <c r="S12743">
        <v>22</v>
      </c>
    </row>
    <row r="12744" spans="1:19" x14ac:dyDescent="0.25">
      <c r="A12744" s="20" t="s">
        <v>26684</v>
      </c>
      <c r="B12744" t="s">
        <v>26501</v>
      </c>
      <c r="C12744" t="s">
        <v>216</v>
      </c>
      <c r="D12744" s="20" t="s">
        <v>1000</v>
      </c>
      <c r="E12744" s="26">
        <v>44075</v>
      </c>
      <c r="F12744">
        <v>9</v>
      </c>
      <c r="G12744">
        <v>9.5</v>
      </c>
      <c r="I12744">
        <v>45</v>
      </c>
      <c r="J12744">
        <v>90</v>
      </c>
      <c r="L12744">
        <v>95</v>
      </c>
      <c r="N12744">
        <v>40</v>
      </c>
      <c r="P12744">
        <v>5</v>
      </c>
      <c r="Q12744">
        <v>7</v>
      </c>
      <c r="S12744">
        <v>5</v>
      </c>
    </row>
    <row r="12745" spans="1:19" x14ac:dyDescent="0.25">
      <c r="A12745" s="20" t="s">
        <v>26685</v>
      </c>
      <c r="B12745" t="s">
        <v>26502</v>
      </c>
      <c r="C12745" t="s">
        <v>233</v>
      </c>
      <c r="D12745" s="20" t="s">
        <v>1000</v>
      </c>
      <c r="E12745" s="26">
        <v>44075</v>
      </c>
      <c r="F12745">
        <v>0</v>
      </c>
      <c r="G12745">
        <v>0</v>
      </c>
      <c r="I12745">
        <v>0</v>
      </c>
      <c r="J12745">
        <v>0</v>
      </c>
      <c r="L12745">
        <v>0</v>
      </c>
      <c r="N12745">
        <v>0</v>
      </c>
      <c r="P12745">
        <v>0</v>
      </c>
      <c r="Q12745">
        <v>0</v>
      </c>
      <c r="S12745">
        <v>0</v>
      </c>
    </row>
    <row r="12746" spans="1:19" x14ac:dyDescent="0.25">
      <c r="A12746" s="20" t="s">
        <v>26686</v>
      </c>
      <c r="B12746" t="s">
        <v>26503</v>
      </c>
      <c r="C12746" t="s">
        <v>219</v>
      </c>
      <c r="D12746" s="20" t="s">
        <v>1000</v>
      </c>
      <c r="E12746" s="26">
        <v>44075</v>
      </c>
      <c r="F12746">
        <v>0</v>
      </c>
      <c r="G12746">
        <v>0</v>
      </c>
      <c r="I12746">
        <v>0</v>
      </c>
      <c r="J12746">
        <v>0</v>
      </c>
      <c r="L12746">
        <v>0</v>
      </c>
      <c r="N12746">
        <v>0</v>
      </c>
      <c r="P12746">
        <v>0</v>
      </c>
      <c r="Q12746">
        <v>0</v>
      </c>
      <c r="S12746">
        <v>0</v>
      </c>
    </row>
    <row r="12747" spans="1:19" x14ac:dyDescent="0.25">
      <c r="A12747" s="20" t="s">
        <v>26687</v>
      </c>
      <c r="B12747" t="s">
        <v>26504</v>
      </c>
      <c r="C12747" t="s">
        <v>340</v>
      </c>
      <c r="D12747" s="20" t="s">
        <v>1000</v>
      </c>
      <c r="E12747" s="26">
        <v>44075</v>
      </c>
      <c r="F12747">
        <v>2</v>
      </c>
      <c r="G12747">
        <v>3</v>
      </c>
      <c r="I12747">
        <v>24</v>
      </c>
      <c r="J12747">
        <v>18</v>
      </c>
      <c r="L12747">
        <v>36</v>
      </c>
      <c r="N12747">
        <v>24</v>
      </c>
      <c r="P12747">
        <v>5</v>
      </c>
      <c r="Q12747">
        <v>5</v>
      </c>
      <c r="S12747">
        <v>0</v>
      </c>
    </row>
    <row r="12748" spans="1:19" x14ac:dyDescent="0.25">
      <c r="A12748" s="20" t="s">
        <v>26688</v>
      </c>
      <c r="B12748" t="s">
        <v>26505</v>
      </c>
      <c r="C12748" t="s">
        <v>350</v>
      </c>
      <c r="D12748" s="20" t="s">
        <v>1000</v>
      </c>
      <c r="E12748" s="26">
        <v>44075</v>
      </c>
      <c r="F12748">
        <v>0</v>
      </c>
      <c r="G12748">
        <v>0</v>
      </c>
      <c r="I12748">
        <v>0</v>
      </c>
      <c r="J12748">
        <v>0</v>
      </c>
      <c r="L12748">
        <v>0</v>
      </c>
      <c r="N12748">
        <v>0</v>
      </c>
      <c r="P12748">
        <v>0</v>
      </c>
      <c r="Q12748">
        <v>0</v>
      </c>
      <c r="S12748">
        <v>0</v>
      </c>
    </row>
    <row r="12749" spans="1:19" x14ac:dyDescent="0.25">
      <c r="A12749" s="20" t="s">
        <v>26689</v>
      </c>
      <c r="B12749" t="s">
        <v>26506</v>
      </c>
      <c r="C12749" t="s">
        <v>351</v>
      </c>
      <c r="D12749" s="20" t="s">
        <v>1000</v>
      </c>
      <c r="E12749" s="26">
        <v>44075</v>
      </c>
      <c r="F12749">
        <v>0</v>
      </c>
      <c r="G12749">
        <v>0</v>
      </c>
      <c r="I12749">
        <v>0</v>
      </c>
      <c r="J12749">
        <v>0</v>
      </c>
      <c r="L12749">
        <v>0</v>
      </c>
      <c r="N12749">
        <v>0</v>
      </c>
      <c r="P12749">
        <v>0</v>
      </c>
      <c r="Q12749">
        <v>0</v>
      </c>
      <c r="S12749">
        <v>0</v>
      </c>
    </row>
    <row r="12750" spans="1:19" x14ac:dyDescent="0.25">
      <c r="A12750" s="20" t="s">
        <v>26690</v>
      </c>
      <c r="B12750" t="s">
        <v>26507</v>
      </c>
      <c r="C12750" t="s">
        <v>352</v>
      </c>
      <c r="D12750" s="20" t="s">
        <v>1000</v>
      </c>
      <c r="E12750" s="26">
        <v>44075</v>
      </c>
      <c r="F12750">
        <v>0</v>
      </c>
      <c r="G12750">
        <v>0</v>
      </c>
      <c r="I12750">
        <v>0</v>
      </c>
      <c r="J12750">
        <v>0</v>
      </c>
      <c r="L12750">
        <v>0</v>
      </c>
      <c r="N12750">
        <v>0</v>
      </c>
      <c r="P12750">
        <v>0</v>
      </c>
      <c r="Q12750">
        <v>0</v>
      </c>
      <c r="S12750">
        <v>0</v>
      </c>
    </row>
    <row r="12751" spans="1:19" x14ac:dyDescent="0.25">
      <c r="A12751" s="20" t="s">
        <v>26691</v>
      </c>
      <c r="B12751" t="s">
        <v>26508</v>
      </c>
      <c r="C12751" t="s">
        <v>353</v>
      </c>
      <c r="D12751" s="20" t="s">
        <v>1000</v>
      </c>
      <c r="E12751" s="26">
        <v>44075</v>
      </c>
      <c r="F12751">
        <v>0</v>
      </c>
      <c r="G12751">
        <v>0</v>
      </c>
      <c r="I12751">
        <v>0</v>
      </c>
      <c r="J12751">
        <v>0</v>
      </c>
      <c r="L12751">
        <v>0</v>
      </c>
      <c r="N12751">
        <v>0</v>
      </c>
      <c r="P12751">
        <v>0</v>
      </c>
      <c r="Q12751">
        <v>0</v>
      </c>
      <c r="S12751">
        <v>0</v>
      </c>
    </row>
    <row r="12752" spans="1:19" x14ac:dyDescent="0.25">
      <c r="A12752" s="20" t="s">
        <v>26692</v>
      </c>
      <c r="B12752" t="s">
        <v>26509</v>
      </c>
      <c r="C12752" t="s">
        <v>386</v>
      </c>
      <c r="D12752" s="20" t="s">
        <v>1000</v>
      </c>
      <c r="E12752" s="26">
        <v>44075</v>
      </c>
      <c r="F12752">
        <v>0</v>
      </c>
      <c r="G12752">
        <v>0</v>
      </c>
      <c r="I12752">
        <v>0</v>
      </c>
      <c r="J12752">
        <v>0</v>
      </c>
      <c r="L12752">
        <v>0</v>
      </c>
      <c r="N12752">
        <v>0</v>
      </c>
      <c r="P12752">
        <v>0</v>
      </c>
      <c r="Q12752">
        <v>0</v>
      </c>
      <c r="S12752">
        <v>0</v>
      </c>
    </row>
    <row r="12753" spans="1:19" x14ac:dyDescent="0.25">
      <c r="A12753" s="20" t="s">
        <v>26693</v>
      </c>
      <c r="B12753" t="s">
        <v>26510</v>
      </c>
      <c r="C12753" t="s">
        <v>354</v>
      </c>
      <c r="D12753" s="20" t="s">
        <v>1000</v>
      </c>
      <c r="E12753" s="26">
        <v>44075</v>
      </c>
      <c r="F12753">
        <v>1.5</v>
      </c>
      <c r="G12753">
        <v>1.5</v>
      </c>
      <c r="I12753">
        <v>9</v>
      </c>
      <c r="J12753">
        <v>9</v>
      </c>
      <c r="L12753">
        <v>9</v>
      </c>
      <c r="N12753">
        <v>9</v>
      </c>
      <c r="P12753">
        <v>0</v>
      </c>
      <c r="Q12753">
        <v>0</v>
      </c>
      <c r="S12753">
        <v>0</v>
      </c>
    </row>
    <row r="12754" spans="1:19" x14ac:dyDescent="0.25">
      <c r="A12754" s="20" t="s">
        <v>26694</v>
      </c>
      <c r="B12754" t="s">
        <v>26511</v>
      </c>
      <c r="C12754" t="s">
        <v>355</v>
      </c>
      <c r="D12754" s="20" t="s">
        <v>1000</v>
      </c>
      <c r="E12754" s="26">
        <v>44075</v>
      </c>
      <c r="F12754">
        <v>2.5</v>
      </c>
      <c r="G12754">
        <v>1</v>
      </c>
      <c r="I12754">
        <v>5</v>
      </c>
      <c r="J12754">
        <v>14</v>
      </c>
      <c r="L12754">
        <v>6</v>
      </c>
      <c r="N12754">
        <v>5</v>
      </c>
      <c r="P12754">
        <v>0</v>
      </c>
      <c r="Q12754">
        <v>0</v>
      </c>
      <c r="S12754">
        <v>0</v>
      </c>
    </row>
    <row r="12755" spans="1:19" x14ac:dyDescent="0.25">
      <c r="A12755" s="20" t="s">
        <v>26695</v>
      </c>
      <c r="B12755" t="s">
        <v>26512</v>
      </c>
      <c r="C12755" t="s">
        <v>228</v>
      </c>
      <c r="D12755" s="20" t="s">
        <v>1002</v>
      </c>
      <c r="E12755" s="26">
        <v>44075</v>
      </c>
      <c r="F12755">
        <v>0</v>
      </c>
      <c r="G12755">
        <v>0</v>
      </c>
      <c r="I12755">
        <v>0</v>
      </c>
      <c r="J12755">
        <v>0</v>
      </c>
      <c r="L12755">
        <v>0</v>
      </c>
      <c r="N12755">
        <v>0</v>
      </c>
      <c r="P12755">
        <v>0</v>
      </c>
      <c r="Q12755">
        <v>0</v>
      </c>
      <c r="S12755">
        <v>0</v>
      </c>
    </row>
    <row r="12756" spans="1:19" x14ac:dyDescent="0.25">
      <c r="A12756" s="20" t="s">
        <v>26696</v>
      </c>
      <c r="B12756" t="s">
        <v>26513</v>
      </c>
      <c r="C12756" t="s">
        <v>211</v>
      </c>
      <c r="D12756" s="20" t="s">
        <v>1002</v>
      </c>
      <c r="E12756" s="26">
        <v>44075</v>
      </c>
      <c r="F12756">
        <v>0</v>
      </c>
      <c r="G12756">
        <v>0</v>
      </c>
      <c r="I12756">
        <v>0</v>
      </c>
      <c r="J12756">
        <v>0</v>
      </c>
      <c r="L12756">
        <v>0</v>
      </c>
      <c r="N12756">
        <v>0</v>
      </c>
      <c r="P12756">
        <v>0</v>
      </c>
      <c r="Q12756">
        <v>0</v>
      </c>
      <c r="S12756">
        <v>0</v>
      </c>
    </row>
    <row r="12757" spans="1:19" x14ac:dyDescent="0.25">
      <c r="A12757" s="20" t="s">
        <v>26697</v>
      </c>
      <c r="B12757" t="s">
        <v>26514</v>
      </c>
      <c r="C12757" t="s">
        <v>213</v>
      </c>
      <c r="D12757" s="20" t="s">
        <v>1002</v>
      </c>
      <c r="E12757" s="26">
        <v>44075</v>
      </c>
      <c r="F12757">
        <v>0</v>
      </c>
      <c r="G12757">
        <v>0</v>
      </c>
      <c r="I12757">
        <v>0</v>
      </c>
      <c r="J12757">
        <v>0</v>
      </c>
      <c r="L12757">
        <v>0</v>
      </c>
      <c r="N12757">
        <v>0</v>
      </c>
      <c r="P12757">
        <v>0</v>
      </c>
      <c r="Q12757">
        <v>0</v>
      </c>
      <c r="S12757">
        <v>0</v>
      </c>
    </row>
    <row r="12758" spans="1:19" x14ac:dyDescent="0.25">
      <c r="A12758" s="20" t="s">
        <v>26698</v>
      </c>
      <c r="B12758" t="s">
        <v>26515</v>
      </c>
      <c r="C12758" t="s">
        <v>229</v>
      </c>
      <c r="D12758" s="20" t="s">
        <v>1002</v>
      </c>
      <c r="E12758" s="26">
        <v>44075</v>
      </c>
      <c r="F12758">
        <v>0</v>
      </c>
      <c r="G12758">
        <v>0</v>
      </c>
      <c r="I12758">
        <v>0</v>
      </c>
      <c r="J12758">
        <v>0</v>
      </c>
      <c r="L12758">
        <v>0</v>
      </c>
      <c r="N12758">
        <v>0</v>
      </c>
      <c r="P12758">
        <v>0</v>
      </c>
      <c r="Q12758">
        <v>0</v>
      </c>
      <c r="S12758">
        <v>0</v>
      </c>
    </row>
    <row r="12759" spans="1:19" x14ac:dyDescent="0.25">
      <c r="A12759" s="20" t="s">
        <v>26699</v>
      </c>
      <c r="B12759" t="s">
        <v>26516</v>
      </c>
      <c r="C12759" t="s">
        <v>1051</v>
      </c>
      <c r="D12759" s="20" t="s">
        <v>1002</v>
      </c>
      <c r="E12759" s="26">
        <v>44075</v>
      </c>
      <c r="F12759">
        <v>0</v>
      </c>
      <c r="G12759">
        <v>0</v>
      </c>
      <c r="I12759">
        <v>0</v>
      </c>
      <c r="J12759">
        <v>0</v>
      </c>
      <c r="L12759">
        <v>0</v>
      </c>
      <c r="N12759">
        <v>0</v>
      </c>
      <c r="P12759">
        <v>0</v>
      </c>
      <c r="Q12759">
        <v>0</v>
      </c>
      <c r="S12759">
        <v>0</v>
      </c>
    </row>
    <row r="12760" spans="1:19" x14ac:dyDescent="0.25">
      <c r="A12760" s="20" t="s">
        <v>26700</v>
      </c>
      <c r="B12760" t="s">
        <v>26517</v>
      </c>
      <c r="C12760" t="s">
        <v>1049</v>
      </c>
      <c r="D12760" s="20" t="s">
        <v>1002</v>
      </c>
      <c r="E12760" s="26">
        <v>44075</v>
      </c>
      <c r="F12760">
        <v>0</v>
      </c>
      <c r="G12760">
        <v>0</v>
      </c>
      <c r="I12760">
        <v>0</v>
      </c>
      <c r="J12760">
        <v>0</v>
      </c>
      <c r="L12760">
        <v>0</v>
      </c>
      <c r="N12760">
        <v>0</v>
      </c>
      <c r="P12760">
        <v>0</v>
      </c>
      <c r="Q12760">
        <v>0</v>
      </c>
      <c r="S12760">
        <v>0</v>
      </c>
    </row>
    <row r="12761" spans="1:19" x14ac:dyDescent="0.25">
      <c r="A12761" s="20" t="s">
        <v>26701</v>
      </c>
      <c r="B12761" t="s">
        <v>26518</v>
      </c>
      <c r="C12761" t="s">
        <v>25345</v>
      </c>
      <c r="D12761" s="20" t="s">
        <v>1002</v>
      </c>
      <c r="E12761" s="26">
        <v>44075</v>
      </c>
      <c r="F12761">
        <v>1.5</v>
      </c>
      <c r="G12761">
        <v>1.5</v>
      </c>
      <c r="I12761">
        <v>6</v>
      </c>
      <c r="J12761">
        <v>8</v>
      </c>
      <c r="L12761">
        <v>8</v>
      </c>
      <c r="N12761">
        <v>6</v>
      </c>
      <c r="P12761">
        <v>0</v>
      </c>
      <c r="Q12761">
        <v>0</v>
      </c>
      <c r="S12761">
        <v>0</v>
      </c>
    </row>
    <row r="12762" spans="1:19" x14ac:dyDescent="0.25">
      <c r="A12762" s="20" t="s">
        <v>26702</v>
      </c>
      <c r="B12762" t="s">
        <v>26519</v>
      </c>
      <c r="C12762" t="s">
        <v>25700</v>
      </c>
      <c r="D12762" s="20" t="s">
        <v>1002</v>
      </c>
      <c r="E12762" s="26">
        <v>44075</v>
      </c>
      <c r="F12762">
        <v>4</v>
      </c>
      <c r="G12762">
        <v>5</v>
      </c>
      <c r="I12762">
        <v>10</v>
      </c>
      <c r="J12762">
        <v>24</v>
      </c>
      <c r="L12762">
        <v>30</v>
      </c>
      <c r="N12762">
        <v>8</v>
      </c>
      <c r="P12762">
        <v>0</v>
      </c>
      <c r="Q12762">
        <v>0</v>
      </c>
      <c r="S12762">
        <v>2</v>
      </c>
    </row>
    <row r="12763" spans="1:19" x14ac:dyDescent="0.25">
      <c r="A12763" s="20" t="s">
        <v>26703</v>
      </c>
      <c r="B12763" t="s">
        <v>26520</v>
      </c>
      <c r="C12763" t="s">
        <v>959</v>
      </c>
      <c r="D12763" s="20" t="s">
        <v>1002</v>
      </c>
      <c r="E12763" s="26">
        <v>44075</v>
      </c>
      <c r="F12763">
        <v>0</v>
      </c>
      <c r="G12763">
        <v>0</v>
      </c>
      <c r="I12763">
        <v>0</v>
      </c>
      <c r="J12763">
        <v>0</v>
      </c>
      <c r="L12763">
        <v>0</v>
      </c>
      <c r="N12763">
        <v>0</v>
      </c>
      <c r="P12763">
        <v>0</v>
      </c>
      <c r="Q12763">
        <v>0</v>
      </c>
      <c r="S12763">
        <v>0</v>
      </c>
    </row>
    <row r="12764" spans="1:19" x14ac:dyDescent="0.25">
      <c r="A12764" s="20" t="s">
        <v>26704</v>
      </c>
      <c r="B12764" t="s">
        <v>26521</v>
      </c>
      <c r="C12764" t="s">
        <v>205</v>
      </c>
      <c r="D12764" s="20" t="s">
        <v>1002</v>
      </c>
      <c r="E12764" s="26">
        <v>44075</v>
      </c>
      <c r="F12764">
        <v>0</v>
      </c>
      <c r="G12764">
        <v>0</v>
      </c>
      <c r="I12764">
        <v>0</v>
      </c>
      <c r="J12764">
        <v>0</v>
      </c>
      <c r="L12764">
        <v>0</v>
      </c>
      <c r="N12764">
        <v>0</v>
      </c>
      <c r="P12764">
        <v>0</v>
      </c>
      <c r="Q12764">
        <v>0</v>
      </c>
      <c r="S12764">
        <v>0</v>
      </c>
    </row>
    <row r="12765" spans="1:19" x14ac:dyDescent="0.25">
      <c r="A12765" s="20" t="s">
        <v>26705</v>
      </c>
      <c r="B12765" t="s">
        <v>26522</v>
      </c>
      <c r="C12765" t="s">
        <v>384</v>
      </c>
      <c r="D12765" s="20" t="s">
        <v>1002</v>
      </c>
      <c r="E12765" s="26">
        <v>44075</v>
      </c>
      <c r="F12765">
        <v>0</v>
      </c>
      <c r="G12765">
        <v>0</v>
      </c>
      <c r="I12765">
        <v>0</v>
      </c>
      <c r="J12765">
        <v>0</v>
      </c>
      <c r="L12765">
        <v>0</v>
      </c>
      <c r="N12765">
        <v>0</v>
      </c>
      <c r="P12765">
        <v>0</v>
      </c>
      <c r="Q12765">
        <v>0</v>
      </c>
      <c r="S12765">
        <v>0</v>
      </c>
    </row>
    <row r="12766" spans="1:19" x14ac:dyDescent="0.25">
      <c r="A12766" s="20" t="s">
        <v>26706</v>
      </c>
      <c r="B12766" t="s">
        <v>26523</v>
      </c>
      <c r="C12766" t="s">
        <v>210</v>
      </c>
      <c r="D12766" s="20" t="s">
        <v>1002</v>
      </c>
      <c r="E12766" s="26">
        <v>44075</v>
      </c>
      <c r="F12766">
        <v>0</v>
      </c>
      <c r="G12766">
        <v>0</v>
      </c>
      <c r="I12766">
        <v>0</v>
      </c>
      <c r="J12766">
        <v>0</v>
      </c>
      <c r="L12766">
        <v>0</v>
      </c>
      <c r="N12766">
        <v>0</v>
      </c>
      <c r="P12766">
        <v>0</v>
      </c>
      <c r="Q12766">
        <v>0</v>
      </c>
      <c r="S12766">
        <v>0</v>
      </c>
    </row>
    <row r="12767" spans="1:19" x14ac:dyDescent="0.25">
      <c r="A12767" s="20" t="s">
        <v>26707</v>
      </c>
      <c r="B12767" t="s">
        <v>26524</v>
      </c>
      <c r="C12767" t="s">
        <v>215</v>
      </c>
      <c r="D12767" s="20" t="s">
        <v>1002</v>
      </c>
      <c r="E12767" s="26">
        <v>44075</v>
      </c>
      <c r="F12767">
        <v>5</v>
      </c>
      <c r="G12767">
        <v>6</v>
      </c>
      <c r="I12767">
        <v>24</v>
      </c>
      <c r="J12767">
        <v>30</v>
      </c>
      <c r="L12767">
        <v>36</v>
      </c>
      <c r="N12767">
        <v>16</v>
      </c>
      <c r="P12767">
        <v>4</v>
      </c>
      <c r="Q12767">
        <v>6</v>
      </c>
      <c r="S12767">
        <v>8</v>
      </c>
    </row>
    <row r="12768" spans="1:19" x14ac:dyDescent="0.25">
      <c r="A12768" s="20" t="s">
        <v>26708</v>
      </c>
      <c r="B12768" t="s">
        <v>26525</v>
      </c>
      <c r="C12768" t="s">
        <v>960</v>
      </c>
      <c r="D12768" s="20" t="s">
        <v>1002</v>
      </c>
      <c r="E12768" s="26">
        <v>44075</v>
      </c>
      <c r="F12768">
        <v>0</v>
      </c>
      <c r="G12768">
        <v>0</v>
      </c>
      <c r="I12768">
        <v>0</v>
      </c>
      <c r="J12768">
        <v>0</v>
      </c>
      <c r="L12768">
        <v>0</v>
      </c>
      <c r="N12768">
        <v>0</v>
      </c>
      <c r="P12768">
        <v>0</v>
      </c>
      <c r="Q12768">
        <v>0</v>
      </c>
      <c r="S12768">
        <v>0</v>
      </c>
    </row>
    <row r="12769" spans="1:19" x14ac:dyDescent="0.25">
      <c r="A12769" s="20" t="s">
        <v>26709</v>
      </c>
      <c r="B12769" t="s">
        <v>26526</v>
      </c>
      <c r="C12769" t="s">
        <v>961</v>
      </c>
      <c r="D12769" s="20" t="s">
        <v>1002</v>
      </c>
      <c r="E12769" s="26">
        <v>44075</v>
      </c>
      <c r="F12769">
        <v>3</v>
      </c>
      <c r="G12769">
        <v>3</v>
      </c>
      <c r="I12769">
        <v>9</v>
      </c>
      <c r="J12769">
        <v>12</v>
      </c>
      <c r="L12769">
        <v>15</v>
      </c>
      <c r="N12769">
        <v>8</v>
      </c>
      <c r="P12769">
        <v>3</v>
      </c>
      <c r="Q12769">
        <v>4</v>
      </c>
      <c r="S12769">
        <v>1</v>
      </c>
    </row>
    <row r="12770" spans="1:19" x14ac:dyDescent="0.25">
      <c r="A12770" s="20" t="s">
        <v>26710</v>
      </c>
      <c r="B12770" t="s">
        <v>26527</v>
      </c>
      <c r="C12770" t="s">
        <v>221</v>
      </c>
      <c r="D12770" s="20" t="s">
        <v>1002</v>
      </c>
      <c r="E12770" s="26">
        <v>44075</v>
      </c>
      <c r="F12770">
        <v>0</v>
      </c>
      <c r="G12770">
        <v>0</v>
      </c>
      <c r="I12770">
        <v>0</v>
      </c>
      <c r="J12770">
        <v>0</v>
      </c>
      <c r="L12770">
        <v>0</v>
      </c>
      <c r="N12770">
        <v>0</v>
      </c>
      <c r="P12770">
        <v>0</v>
      </c>
      <c r="Q12770">
        <v>0</v>
      </c>
      <c r="S12770">
        <v>0</v>
      </c>
    </row>
    <row r="12771" spans="1:19" x14ac:dyDescent="0.25">
      <c r="A12771" s="20" t="s">
        <v>26711</v>
      </c>
      <c r="B12771" t="s">
        <v>26528</v>
      </c>
      <c r="C12771" t="s">
        <v>222</v>
      </c>
      <c r="D12771" s="20" t="s">
        <v>1002</v>
      </c>
      <c r="E12771" s="26">
        <v>44075</v>
      </c>
      <c r="F12771">
        <v>0</v>
      </c>
      <c r="G12771">
        <v>0</v>
      </c>
      <c r="I12771">
        <v>0</v>
      </c>
      <c r="J12771">
        <v>0</v>
      </c>
      <c r="L12771">
        <v>0</v>
      </c>
      <c r="N12771">
        <v>0</v>
      </c>
      <c r="P12771">
        <v>0</v>
      </c>
      <c r="Q12771">
        <v>0</v>
      </c>
      <c r="S12771">
        <v>0</v>
      </c>
    </row>
    <row r="12772" spans="1:19" x14ac:dyDescent="0.25">
      <c r="A12772" s="20" t="s">
        <v>26712</v>
      </c>
      <c r="B12772" t="s">
        <v>26529</v>
      </c>
      <c r="C12772" t="s">
        <v>25361</v>
      </c>
      <c r="D12772" s="20" t="s">
        <v>1002</v>
      </c>
      <c r="E12772" s="26">
        <v>44075</v>
      </c>
      <c r="F12772">
        <v>1.5</v>
      </c>
      <c r="G12772">
        <v>1.5</v>
      </c>
      <c r="I12772">
        <v>6</v>
      </c>
      <c r="J12772">
        <v>8</v>
      </c>
      <c r="L12772">
        <v>8</v>
      </c>
      <c r="N12772">
        <v>6</v>
      </c>
      <c r="P12772">
        <v>0</v>
      </c>
      <c r="Q12772">
        <v>0</v>
      </c>
      <c r="S12772">
        <v>0</v>
      </c>
    </row>
    <row r="12773" spans="1:19" x14ac:dyDescent="0.25">
      <c r="A12773" s="20" t="s">
        <v>26713</v>
      </c>
      <c r="B12773" t="s">
        <v>26530</v>
      </c>
      <c r="C12773" t="s">
        <v>200</v>
      </c>
      <c r="D12773" s="20" t="s">
        <v>1002</v>
      </c>
      <c r="E12773" s="26">
        <v>44075</v>
      </c>
      <c r="F12773">
        <v>1</v>
      </c>
      <c r="G12773">
        <v>3.5</v>
      </c>
      <c r="I12773">
        <v>3</v>
      </c>
      <c r="J12773">
        <v>5</v>
      </c>
      <c r="L12773">
        <v>20</v>
      </c>
      <c r="N12773">
        <v>2</v>
      </c>
      <c r="P12773">
        <v>0</v>
      </c>
      <c r="Q12773">
        <v>0</v>
      </c>
      <c r="S12773">
        <v>1</v>
      </c>
    </row>
    <row r="12774" spans="1:19" x14ac:dyDescent="0.25">
      <c r="A12774" s="20" t="s">
        <v>26714</v>
      </c>
      <c r="B12774" t="s">
        <v>26531</v>
      </c>
      <c r="C12774" t="s">
        <v>204</v>
      </c>
      <c r="D12774" s="20" t="s">
        <v>1002</v>
      </c>
      <c r="E12774" s="26">
        <v>44075</v>
      </c>
      <c r="F12774">
        <v>0</v>
      </c>
      <c r="G12774">
        <v>0</v>
      </c>
      <c r="I12774">
        <v>0</v>
      </c>
      <c r="J12774">
        <v>0</v>
      </c>
      <c r="L12774">
        <v>0</v>
      </c>
      <c r="N12774">
        <v>0</v>
      </c>
      <c r="P12774">
        <v>0</v>
      </c>
      <c r="Q12774">
        <v>0</v>
      </c>
      <c r="S12774">
        <v>0</v>
      </c>
    </row>
    <row r="12775" spans="1:19" x14ac:dyDescent="0.25">
      <c r="A12775" s="20" t="s">
        <v>26715</v>
      </c>
      <c r="B12775" t="s">
        <v>26532</v>
      </c>
      <c r="C12775" t="s">
        <v>385</v>
      </c>
      <c r="D12775" s="20" t="s">
        <v>1002</v>
      </c>
      <c r="E12775" s="26">
        <v>44075</v>
      </c>
      <c r="F12775">
        <v>0</v>
      </c>
      <c r="G12775">
        <v>0</v>
      </c>
      <c r="I12775">
        <v>0</v>
      </c>
      <c r="J12775">
        <v>0</v>
      </c>
      <c r="L12775">
        <v>0</v>
      </c>
      <c r="N12775">
        <v>0</v>
      </c>
      <c r="P12775">
        <v>0</v>
      </c>
      <c r="Q12775">
        <v>0</v>
      </c>
      <c r="S12775">
        <v>0</v>
      </c>
    </row>
    <row r="12776" spans="1:19" x14ac:dyDescent="0.25">
      <c r="A12776" s="20" t="s">
        <v>26716</v>
      </c>
      <c r="B12776" t="s">
        <v>26533</v>
      </c>
      <c r="C12776" t="s">
        <v>208</v>
      </c>
      <c r="D12776" s="20" t="s">
        <v>1002</v>
      </c>
      <c r="E12776" s="26">
        <v>44075</v>
      </c>
      <c r="F12776">
        <v>3</v>
      </c>
      <c r="G12776">
        <v>1.5</v>
      </c>
      <c r="I12776">
        <v>15</v>
      </c>
      <c r="J12776">
        <v>17</v>
      </c>
      <c r="L12776">
        <v>9</v>
      </c>
      <c r="N12776">
        <v>15</v>
      </c>
      <c r="P12776">
        <v>0</v>
      </c>
      <c r="Q12776">
        <v>0</v>
      </c>
      <c r="S12776">
        <v>0</v>
      </c>
    </row>
    <row r="12777" spans="1:19" x14ac:dyDescent="0.25">
      <c r="A12777" s="20" t="s">
        <v>26717</v>
      </c>
      <c r="B12777" t="s">
        <v>26534</v>
      </c>
      <c r="C12777" t="s">
        <v>900</v>
      </c>
      <c r="D12777" s="20" t="s">
        <v>1002</v>
      </c>
      <c r="E12777" s="26">
        <v>44075</v>
      </c>
      <c r="F12777">
        <v>3.5</v>
      </c>
      <c r="G12777">
        <v>4</v>
      </c>
      <c r="I12777">
        <v>10</v>
      </c>
      <c r="J12777">
        <v>20</v>
      </c>
      <c r="L12777">
        <v>23</v>
      </c>
      <c r="N12777">
        <v>10</v>
      </c>
      <c r="P12777">
        <v>0</v>
      </c>
      <c r="Q12777">
        <v>0</v>
      </c>
      <c r="S12777">
        <v>0</v>
      </c>
    </row>
    <row r="12778" spans="1:19" x14ac:dyDescent="0.25">
      <c r="A12778" s="20" t="s">
        <v>26718</v>
      </c>
      <c r="B12778" t="s">
        <v>26535</v>
      </c>
      <c r="C12778" t="s">
        <v>905</v>
      </c>
      <c r="D12778" s="20" t="s">
        <v>1002</v>
      </c>
      <c r="E12778" s="26">
        <v>44075</v>
      </c>
      <c r="F12778">
        <v>1</v>
      </c>
      <c r="G12778">
        <v>2</v>
      </c>
      <c r="I12778">
        <v>0</v>
      </c>
      <c r="J12778">
        <v>5</v>
      </c>
      <c r="L12778">
        <v>11</v>
      </c>
      <c r="N12778">
        <v>0</v>
      </c>
      <c r="P12778">
        <v>0</v>
      </c>
      <c r="Q12778">
        <v>0</v>
      </c>
      <c r="S12778">
        <v>0</v>
      </c>
    </row>
    <row r="12779" spans="1:19" x14ac:dyDescent="0.25">
      <c r="A12779" s="20" t="s">
        <v>26719</v>
      </c>
      <c r="B12779" t="s">
        <v>26536</v>
      </c>
      <c r="C12779" t="s">
        <v>316</v>
      </c>
      <c r="D12779" s="20" t="s">
        <v>1002</v>
      </c>
      <c r="E12779" s="26">
        <v>44075</v>
      </c>
      <c r="F12779">
        <v>5</v>
      </c>
      <c r="G12779">
        <v>6.5</v>
      </c>
      <c r="I12779">
        <v>5</v>
      </c>
      <c r="J12779">
        <v>25</v>
      </c>
      <c r="L12779">
        <v>37</v>
      </c>
      <c r="N12779">
        <v>5</v>
      </c>
      <c r="P12779">
        <v>0</v>
      </c>
      <c r="Q12779">
        <v>0</v>
      </c>
      <c r="S12779">
        <v>0</v>
      </c>
    </row>
    <row r="12780" spans="1:19" x14ac:dyDescent="0.25">
      <c r="A12780" s="20" t="s">
        <v>26720</v>
      </c>
      <c r="B12780" t="s">
        <v>26537</v>
      </c>
      <c r="C12780" t="s">
        <v>218</v>
      </c>
      <c r="D12780" s="20" t="s">
        <v>1002</v>
      </c>
      <c r="E12780" s="26">
        <v>44075</v>
      </c>
      <c r="F12780">
        <v>0</v>
      </c>
      <c r="G12780">
        <v>0</v>
      </c>
      <c r="I12780">
        <v>0</v>
      </c>
      <c r="J12780">
        <v>0</v>
      </c>
      <c r="L12780">
        <v>0</v>
      </c>
      <c r="N12780">
        <v>0</v>
      </c>
      <c r="P12780">
        <v>0</v>
      </c>
      <c r="Q12780">
        <v>0</v>
      </c>
      <c r="S12780">
        <v>0</v>
      </c>
    </row>
    <row r="12781" spans="1:19" x14ac:dyDescent="0.25">
      <c r="A12781" s="20" t="s">
        <v>26721</v>
      </c>
      <c r="B12781" t="s">
        <v>26538</v>
      </c>
      <c r="C12781" t="s">
        <v>202</v>
      </c>
      <c r="D12781" s="20" t="s">
        <v>1002</v>
      </c>
      <c r="E12781" s="26">
        <v>44075</v>
      </c>
      <c r="F12781">
        <v>10</v>
      </c>
      <c r="G12781">
        <v>15.5</v>
      </c>
      <c r="I12781">
        <v>76</v>
      </c>
      <c r="J12781">
        <v>106</v>
      </c>
      <c r="L12781">
        <v>172</v>
      </c>
      <c r="N12781">
        <v>76</v>
      </c>
      <c r="P12781">
        <v>1</v>
      </c>
      <c r="Q12781">
        <v>2</v>
      </c>
      <c r="S12781">
        <v>0</v>
      </c>
    </row>
    <row r="12782" spans="1:19" x14ac:dyDescent="0.25">
      <c r="A12782" s="20" t="s">
        <v>26722</v>
      </c>
      <c r="B12782" t="s">
        <v>26539</v>
      </c>
      <c r="C12782" t="s">
        <v>347</v>
      </c>
      <c r="D12782" s="20" t="s">
        <v>1002</v>
      </c>
      <c r="E12782" s="26">
        <v>44075</v>
      </c>
      <c r="F12782">
        <v>0</v>
      </c>
      <c r="G12782">
        <v>0</v>
      </c>
      <c r="I12782">
        <v>0</v>
      </c>
      <c r="J12782">
        <v>0</v>
      </c>
      <c r="L12782">
        <v>0</v>
      </c>
      <c r="N12782">
        <v>0</v>
      </c>
      <c r="P12782">
        <v>0</v>
      </c>
      <c r="Q12782">
        <v>0</v>
      </c>
      <c r="S12782">
        <v>0</v>
      </c>
    </row>
    <row r="12783" spans="1:19" x14ac:dyDescent="0.25">
      <c r="A12783" s="20" t="s">
        <v>26723</v>
      </c>
      <c r="B12783" t="s">
        <v>26540</v>
      </c>
      <c r="C12783" t="s">
        <v>224</v>
      </c>
      <c r="D12783" s="20" t="s">
        <v>1002</v>
      </c>
      <c r="E12783" s="26">
        <v>44075</v>
      </c>
      <c r="F12783">
        <v>0</v>
      </c>
      <c r="G12783">
        <v>0</v>
      </c>
      <c r="I12783">
        <v>0</v>
      </c>
      <c r="J12783">
        <v>0</v>
      </c>
      <c r="L12783">
        <v>0</v>
      </c>
      <c r="N12783">
        <v>0</v>
      </c>
      <c r="P12783">
        <v>0</v>
      </c>
      <c r="Q12783">
        <v>0</v>
      </c>
      <c r="S12783">
        <v>0</v>
      </c>
    </row>
    <row r="12784" spans="1:19" x14ac:dyDescent="0.25">
      <c r="A12784" s="20" t="s">
        <v>26724</v>
      </c>
      <c r="B12784" t="s">
        <v>26541</v>
      </c>
      <c r="C12784" t="s">
        <v>345</v>
      </c>
      <c r="D12784" s="20" t="s">
        <v>1002</v>
      </c>
      <c r="E12784" s="26">
        <v>44075</v>
      </c>
      <c r="F12784">
        <v>0</v>
      </c>
      <c r="G12784">
        <v>0</v>
      </c>
      <c r="I12784">
        <v>0</v>
      </c>
      <c r="J12784">
        <v>0</v>
      </c>
      <c r="L12784">
        <v>0</v>
      </c>
      <c r="N12784">
        <v>0</v>
      </c>
      <c r="P12784">
        <v>0</v>
      </c>
      <c r="Q12784">
        <v>0</v>
      </c>
      <c r="S12784">
        <v>0</v>
      </c>
    </row>
    <row r="12785" spans="1:19" x14ac:dyDescent="0.25">
      <c r="A12785" s="20" t="s">
        <v>26725</v>
      </c>
      <c r="B12785" t="s">
        <v>26542</v>
      </c>
      <c r="C12785" t="s">
        <v>226</v>
      </c>
      <c r="D12785" s="20" t="s">
        <v>1002</v>
      </c>
      <c r="E12785" s="26">
        <v>44075</v>
      </c>
      <c r="F12785">
        <v>2</v>
      </c>
      <c r="G12785">
        <v>4</v>
      </c>
      <c r="I12785">
        <v>10</v>
      </c>
      <c r="J12785">
        <v>22</v>
      </c>
      <c r="L12785">
        <v>44</v>
      </c>
      <c r="N12785">
        <v>10</v>
      </c>
      <c r="P12785">
        <v>0</v>
      </c>
      <c r="Q12785">
        <v>1</v>
      </c>
      <c r="S12785">
        <v>0</v>
      </c>
    </row>
    <row r="12786" spans="1:19" x14ac:dyDescent="0.25">
      <c r="A12786" s="20" t="s">
        <v>26726</v>
      </c>
      <c r="B12786" t="s">
        <v>26543</v>
      </c>
      <c r="C12786" t="s">
        <v>231</v>
      </c>
      <c r="D12786" s="20" t="s">
        <v>1002</v>
      </c>
      <c r="E12786" s="26">
        <v>44075</v>
      </c>
      <c r="F12786">
        <v>10.5</v>
      </c>
      <c r="G12786">
        <v>11.5</v>
      </c>
      <c r="I12786">
        <v>187</v>
      </c>
      <c r="J12786">
        <v>117</v>
      </c>
      <c r="L12786">
        <v>128</v>
      </c>
      <c r="N12786">
        <v>165</v>
      </c>
      <c r="P12786">
        <v>1</v>
      </c>
      <c r="Q12786">
        <v>2</v>
      </c>
      <c r="S12786">
        <v>22</v>
      </c>
    </row>
    <row r="12787" spans="1:19" x14ac:dyDescent="0.25">
      <c r="A12787" s="20" t="s">
        <v>26727</v>
      </c>
      <c r="B12787" t="s">
        <v>26544</v>
      </c>
      <c r="C12787" t="s">
        <v>216</v>
      </c>
      <c r="D12787" s="20" t="s">
        <v>1002</v>
      </c>
      <c r="E12787" s="26">
        <v>44075</v>
      </c>
      <c r="F12787">
        <v>9</v>
      </c>
      <c r="G12787">
        <v>9.5</v>
      </c>
      <c r="I12787">
        <v>45</v>
      </c>
      <c r="J12787">
        <v>90</v>
      </c>
      <c r="L12787">
        <v>95</v>
      </c>
      <c r="N12787">
        <v>40</v>
      </c>
      <c r="P12787">
        <v>5</v>
      </c>
      <c r="Q12787">
        <v>7</v>
      </c>
      <c r="S12787">
        <v>5</v>
      </c>
    </row>
    <row r="12788" spans="1:19" x14ac:dyDescent="0.25">
      <c r="A12788" s="20" t="s">
        <v>26728</v>
      </c>
      <c r="B12788" t="s">
        <v>26545</v>
      </c>
      <c r="C12788" t="s">
        <v>233</v>
      </c>
      <c r="D12788" s="20" t="s">
        <v>1002</v>
      </c>
      <c r="E12788" s="26">
        <v>44075</v>
      </c>
      <c r="F12788">
        <v>0</v>
      </c>
      <c r="G12788">
        <v>0</v>
      </c>
      <c r="I12788">
        <v>0</v>
      </c>
      <c r="J12788">
        <v>0</v>
      </c>
      <c r="L12788">
        <v>0</v>
      </c>
      <c r="N12788">
        <v>0</v>
      </c>
      <c r="P12788">
        <v>0</v>
      </c>
      <c r="Q12788">
        <v>0</v>
      </c>
      <c r="S12788">
        <v>0</v>
      </c>
    </row>
    <row r="12789" spans="1:19" x14ac:dyDescent="0.25">
      <c r="A12789" s="20" t="s">
        <v>26729</v>
      </c>
      <c r="B12789" t="s">
        <v>26546</v>
      </c>
      <c r="C12789" t="s">
        <v>219</v>
      </c>
      <c r="D12789" s="20" t="s">
        <v>1002</v>
      </c>
      <c r="E12789" s="26">
        <v>44075</v>
      </c>
      <c r="F12789">
        <v>0</v>
      </c>
      <c r="G12789">
        <v>0</v>
      </c>
      <c r="I12789">
        <v>0</v>
      </c>
      <c r="J12789">
        <v>0</v>
      </c>
      <c r="L12789">
        <v>0</v>
      </c>
      <c r="N12789">
        <v>0</v>
      </c>
      <c r="P12789">
        <v>0</v>
      </c>
      <c r="Q12789">
        <v>0</v>
      </c>
      <c r="S12789">
        <v>0</v>
      </c>
    </row>
    <row r="12790" spans="1:19" x14ac:dyDescent="0.25">
      <c r="A12790" s="20" t="s">
        <v>26730</v>
      </c>
      <c r="B12790" t="s">
        <v>26547</v>
      </c>
      <c r="C12790" t="s">
        <v>340</v>
      </c>
      <c r="D12790" s="20" t="s">
        <v>1002</v>
      </c>
      <c r="E12790" s="26">
        <v>44075</v>
      </c>
      <c r="F12790">
        <v>2</v>
      </c>
      <c r="G12790">
        <v>3</v>
      </c>
      <c r="I12790">
        <v>24</v>
      </c>
      <c r="J12790">
        <v>18</v>
      </c>
      <c r="L12790">
        <v>36</v>
      </c>
      <c r="N12790">
        <v>24</v>
      </c>
      <c r="P12790">
        <v>5</v>
      </c>
      <c r="Q12790">
        <v>5</v>
      </c>
      <c r="S12790">
        <v>0</v>
      </c>
    </row>
    <row r="12791" spans="1:19" x14ac:dyDescent="0.25">
      <c r="A12791" s="20" t="s">
        <v>26731</v>
      </c>
      <c r="B12791" t="s">
        <v>26548</v>
      </c>
      <c r="C12791" t="s">
        <v>350</v>
      </c>
      <c r="D12791" s="20" t="s">
        <v>1002</v>
      </c>
      <c r="E12791" s="26">
        <v>44075</v>
      </c>
      <c r="F12791">
        <v>0</v>
      </c>
      <c r="G12791">
        <v>0</v>
      </c>
      <c r="I12791">
        <v>0</v>
      </c>
      <c r="J12791">
        <v>0</v>
      </c>
      <c r="L12791">
        <v>0</v>
      </c>
      <c r="N12791">
        <v>0</v>
      </c>
      <c r="P12791">
        <v>0</v>
      </c>
      <c r="Q12791">
        <v>0</v>
      </c>
      <c r="S12791">
        <v>0</v>
      </c>
    </row>
    <row r="12792" spans="1:19" x14ac:dyDescent="0.25">
      <c r="A12792" s="20" t="s">
        <v>26732</v>
      </c>
      <c r="B12792" t="s">
        <v>26549</v>
      </c>
      <c r="C12792" t="s">
        <v>351</v>
      </c>
      <c r="D12792" s="20" t="s">
        <v>1002</v>
      </c>
      <c r="E12792" s="26">
        <v>44075</v>
      </c>
      <c r="F12792">
        <v>0</v>
      </c>
      <c r="G12792">
        <v>0</v>
      </c>
      <c r="I12792">
        <v>0</v>
      </c>
      <c r="J12792">
        <v>0</v>
      </c>
      <c r="L12792">
        <v>0</v>
      </c>
      <c r="N12792">
        <v>0</v>
      </c>
      <c r="P12792">
        <v>0</v>
      </c>
      <c r="Q12792">
        <v>0</v>
      </c>
      <c r="S12792">
        <v>0</v>
      </c>
    </row>
    <row r="12793" spans="1:19" x14ac:dyDescent="0.25">
      <c r="A12793" s="20" t="s">
        <v>26733</v>
      </c>
      <c r="B12793" t="s">
        <v>26550</v>
      </c>
      <c r="C12793" t="s">
        <v>352</v>
      </c>
      <c r="D12793" s="20" t="s">
        <v>1002</v>
      </c>
      <c r="E12793" s="26">
        <v>44075</v>
      </c>
      <c r="F12793">
        <v>0</v>
      </c>
      <c r="G12793">
        <v>0</v>
      </c>
      <c r="I12793">
        <v>0</v>
      </c>
      <c r="J12793">
        <v>0</v>
      </c>
      <c r="L12793">
        <v>0</v>
      </c>
      <c r="N12793">
        <v>0</v>
      </c>
      <c r="P12793">
        <v>0</v>
      </c>
      <c r="Q12793">
        <v>0</v>
      </c>
      <c r="S12793">
        <v>0</v>
      </c>
    </row>
    <row r="12794" spans="1:19" x14ac:dyDescent="0.25">
      <c r="A12794" s="20" t="s">
        <v>26734</v>
      </c>
      <c r="B12794" t="s">
        <v>26551</v>
      </c>
      <c r="C12794" t="s">
        <v>353</v>
      </c>
      <c r="D12794" s="20" t="s">
        <v>1002</v>
      </c>
      <c r="E12794" s="26">
        <v>44075</v>
      </c>
      <c r="F12794">
        <v>0</v>
      </c>
      <c r="G12794">
        <v>0</v>
      </c>
      <c r="I12794">
        <v>0</v>
      </c>
      <c r="J12794">
        <v>0</v>
      </c>
      <c r="L12794">
        <v>0</v>
      </c>
      <c r="N12794">
        <v>0</v>
      </c>
      <c r="P12794">
        <v>0</v>
      </c>
      <c r="Q12794">
        <v>0</v>
      </c>
      <c r="S12794">
        <v>0</v>
      </c>
    </row>
    <row r="12795" spans="1:19" x14ac:dyDescent="0.25">
      <c r="A12795" s="20" t="s">
        <v>26735</v>
      </c>
      <c r="B12795" t="s">
        <v>26552</v>
      </c>
      <c r="C12795" t="s">
        <v>386</v>
      </c>
      <c r="D12795" s="20" t="s">
        <v>1002</v>
      </c>
      <c r="E12795" s="26">
        <v>44075</v>
      </c>
      <c r="F12795">
        <v>0</v>
      </c>
      <c r="G12795">
        <v>0</v>
      </c>
      <c r="I12795">
        <v>0</v>
      </c>
      <c r="J12795">
        <v>0</v>
      </c>
      <c r="L12795">
        <v>0</v>
      </c>
      <c r="N12795">
        <v>0</v>
      </c>
      <c r="P12795">
        <v>0</v>
      </c>
      <c r="Q12795">
        <v>0</v>
      </c>
      <c r="S12795">
        <v>0</v>
      </c>
    </row>
    <row r="12796" spans="1:19" x14ac:dyDescent="0.25">
      <c r="A12796" s="20" t="s">
        <v>26736</v>
      </c>
      <c r="B12796" t="s">
        <v>26553</v>
      </c>
      <c r="C12796" t="s">
        <v>354</v>
      </c>
      <c r="D12796" s="20" t="s">
        <v>1002</v>
      </c>
      <c r="E12796" s="26">
        <v>44075</v>
      </c>
      <c r="F12796">
        <v>1.5</v>
      </c>
      <c r="G12796">
        <v>1.5</v>
      </c>
      <c r="I12796">
        <v>9</v>
      </c>
      <c r="J12796">
        <v>9</v>
      </c>
      <c r="L12796">
        <v>9</v>
      </c>
      <c r="N12796">
        <v>9</v>
      </c>
      <c r="P12796">
        <v>0</v>
      </c>
      <c r="Q12796">
        <v>0</v>
      </c>
      <c r="S12796">
        <v>0</v>
      </c>
    </row>
    <row r="12797" spans="1:19" x14ac:dyDescent="0.25">
      <c r="A12797" s="20" t="s">
        <v>26737</v>
      </c>
      <c r="B12797" t="s">
        <v>26554</v>
      </c>
      <c r="C12797" t="s">
        <v>355</v>
      </c>
      <c r="D12797" s="20" t="s">
        <v>1002</v>
      </c>
      <c r="E12797" s="26">
        <v>44075</v>
      </c>
      <c r="F12797">
        <v>2.5</v>
      </c>
      <c r="G12797">
        <v>1</v>
      </c>
      <c r="I12797">
        <v>5</v>
      </c>
      <c r="J12797">
        <v>14</v>
      </c>
      <c r="L12797">
        <v>6</v>
      </c>
      <c r="N12797">
        <v>5</v>
      </c>
      <c r="P12797">
        <v>0</v>
      </c>
      <c r="Q12797">
        <v>0</v>
      </c>
      <c r="S12797">
        <v>0</v>
      </c>
    </row>
    <row r="12798" spans="1:19" x14ac:dyDescent="0.25">
      <c r="A12798" s="20" t="s">
        <v>26738</v>
      </c>
      <c r="B12798" t="s">
        <v>26555</v>
      </c>
      <c r="C12798" t="s">
        <v>1048</v>
      </c>
      <c r="D12798" s="20" t="s">
        <v>1002</v>
      </c>
      <c r="E12798" s="26">
        <v>44075</v>
      </c>
      <c r="F12798">
        <v>3</v>
      </c>
      <c r="G12798">
        <v>2</v>
      </c>
      <c r="I12798">
        <v>8</v>
      </c>
      <c r="J12798">
        <v>17</v>
      </c>
      <c r="L12798">
        <v>10</v>
      </c>
      <c r="N12798">
        <v>7</v>
      </c>
      <c r="P12798">
        <v>3</v>
      </c>
      <c r="Q12798">
        <v>3</v>
      </c>
      <c r="S12798">
        <v>1</v>
      </c>
    </row>
    <row r="12799" spans="1:19" x14ac:dyDescent="0.25">
      <c r="A12799" s="20" t="s">
        <v>26739</v>
      </c>
      <c r="B12799" t="s">
        <v>26556</v>
      </c>
      <c r="C12799" t="s">
        <v>1047</v>
      </c>
      <c r="D12799" s="20" t="s">
        <v>1002</v>
      </c>
      <c r="E12799" s="26">
        <v>44075</v>
      </c>
      <c r="F12799">
        <v>2.5</v>
      </c>
      <c r="G12799">
        <v>1.5</v>
      </c>
      <c r="I12799">
        <v>11</v>
      </c>
      <c r="J12799">
        <v>14</v>
      </c>
      <c r="L12799">
        <v>8</v>
      </c>
      <c r="N12799">
        <v>8</v>
      </c>
      <c r="P12799">
        <v>1</v>
      </c>
      <c r="Q12799">
        <v>1</v>
      </c>
      <c r="S12799">
        <v>3</v>
      </c>
    </row>
    <row r="12800" spans="1:19" x14ac:dyDescent="0.25">
      <c r="A12800" s="20" t="s">
        <v>26740</v>
      </c>
      <c r="B12800" t="s">
        <v>26557</v>
      </c>
      <c r="C12800" t="s">
        <v>1050</v>
      </c>
      <c r="D12800" s="20" t="s">
        <v>1002</v>
      </c>
      <c r="E12800" s="26">
        <v>44075</v>
      </c>
      <c r="F12800">
        <v>1</v>
      </c>
      <c r="G12800">
        <v>1.5</v>
      </c>
      <c r="I12800">
        <v>2</v>
      </c>
      <c r="J12800">
        <v>5</v>
      </c>
      <c r="L12800">
        <v>8</v>
      </c>
      <c r="N12800">
        <v>2</v>
      </c>
      <c r="P12800">
        <v>0</v>
      </c>
      <c r="Q12800">
        <v>1</v>
      </c>
      <c r="S12800">
        <v>0</v>
      </c>
    </row>
    <row r="12801" spans="1:19" x14ac:dyDescent="0.25">
      <c r="A12801" s="20" t="s">
        <v>26741</v>
      </c>
      <c r="B12801" t="s">
        <v>26558</v>
      </c>
      <c r="C12801" t="s">
        <v>1054</v>
      </c>
      <c r="D12801" s="20" t="s">
        <v>1002</v>
      </c>
      <c r="E12801" s="26">
        <v>44075</v>
      </c>
      <c r="F12801">
        <v>1.5</v>
      </c>
      <c r="G12801">
        <v>2</v>
      </c>
      <c r="I12801">
        <v>2</v>
      </c>
      <c r="J12801">
        <v>8</v>
      </c>
      <c r="L12801">
        <v>11</v>
      </c>
      <c r="N12801">
        <v>2</v>
      </c>
      <c r="P12801">
        <v>0</v>
      </c>
      <c r="Q12801">
        <v>0</v>
      </c>
      <c r="S12801">
        <v>0</v>
      </c>
    </row>
    <row r="12802" spans="1:19" x14ac:dyDescent="0.25">
      <c r="A12802" s="20" t="s">
        <v>26742</v>
      </c>
      <c r="B12802" t="s">
        <v>26559</v>
      </c>
      <c r="C12802" t="s">
        <v>1052</v>
      </c>
      <c r="D12802" s="20" t="s">
        <v>1002</v>
      </c>
      <c r="E12802" s="26">
        <v>44075</v>
      </c>
      <c r="F12802">
        <v>2.5</v>
      </c>
      <c r="G12802">
        <v>4.5</v>
      </c>
      <c r="I12802">
        <v>7</v>
      </c>
      <c r="J12802">
        <v>13</v>
      </c>
      <c r="L12802">
        <v>26</v>
      </c>
      <c r="N12802">
        <v>6</v>
      </c>
      <c r="P12802">
        <v>1</v>
      </c>
      <c r="Q12802">
        <v>1</v>
      </c>
      <c r="S12802">
        <v>1</v>
      </c>
    </row>
    <row r="12803" spans="1:19" x14ac:dyDescent="0.25">
      <c r="A12803" s="20" t="s">
        <v>26743</v>
      </c>
      <c r="B12803" t="s">
        <v>26560</v>
      </c>
      <c r="C12803" t="s">
        <v>1053</v>
      </c>
      <c r="D12803" s="20" t="s">
        <v>1002</v>
      </c>
      <c r="E12803" s="26">
        <v>44075</v>
      </c>
      <c r="F12803">
        <v>1.5</v>
      </c>
      <c r="G12803">
        <v>1.5</v>
      </c>
      <c r="I12803">
        <v>5</v>
      </c>
      <c r="J12803">
        <v>8</v>
      </c>
      <c r="L12803">
        <v>8</v>
      </c>
      <c r="N12803">
        <v>5</v>
      </c>
      <c r="P12803">
        <v>1</v>
      </c>
      <c r="Q12803">
        <v>1</v>
      </c>
      <c r="S12803">
        <v>0</v>
      </c>
    </row>
    <row r="12804" spans="1:19" x14ac:dyDescent="0.25">
      <c r="A12804" s="20" t="s">
        <v>26654</v>
      </c>
      <c r="B12804" t="s">
        <v>26471</v>
      </c>
      <c r="C12804" t="s">
        <v>25700</v>
      </c>
      <c r="D12804" s="20" t="s">
        <v>1000</v>
      </c>
      <c r="E12804" s="26">
        <v>44075</v>
      </c>
      <c r="F12804">
        <v>4</v>
      </c>
      <c r="G12804">
        <v>5</v>
      </c>
      <c r="I12804">
        <v>10</v>
      </c>
      <c r="J12804">
        <v>24</v>
      </c>
      <c r="L12804">
        <v>30</v>
      </c>
      <c r="N12804">
        <v>8</v>
      </c>
      <c r="P12804">
        <v>0</v>
      </c>
      <c r="Q12804">
        <v>0</v>
      </c>
      <c r="S12804">
        <v>2</v>
      </c>
    </row>
    <row r="12805" spans="1:19" x14ac:dyDescent="0.25">
      <c r="A12805" s="20" t="s">
        <v>26744</v>
      </c>
      <c r="B12805" t="s">
        <v>26561</v>
      </c>
      <c r="C12805" t="s">
        <v>962</v>
      </c>
      <c r="D12805" s="20" t="s">
        <v>1000</v>
      </c>
      <c r="E12805" s="26">
        <v>44075</v>
      </c>
      <c r="F12805">
        <v>0</v>
      </c>
      <c r="G12805">
        <v>0</v>
      </c>
      <c r="I12805">
        <v>0</v>
      </c>
      <c r="J12805">
        <v>0</v>
      </c>
      <c r="L12805">
        <v>0</v>
      </c>
      <c r="N12805">
        <v>0</v>
      </c>
      <c r="P12805">
        <v>0</v>
      </c>
      <c r="Q12805">
        <v>0</v>
      </c>
      <c r="S12805">
        <v>0</v>
      </c>
    </row>
    <row r="12806" spans="1:19" x14ac:dyDescent="0.25">
      <c r="A12806" s="20" t="s">
        <v>26745</v>
      </c>
      <c r="B12806" t="s">
        <v>26562</v>
      </c>
      <c r="C12806" t="s">
        <v>348</v>
      </c>
      <c r="D12806" s="20" t="s">
        <v>1000</v>
      </c>
      <c r="E12806" s="26">
        <v>44075</v>
      </c>
      <c r="F12806">
        <v>0</v>
      </c>
      <c r="G12806">
        <v>0</v>
      </c>
      <c r="I12806">
        <v>0</v>
      </c>
      <c r="J12806">
        <v>0</v>
      </c>
      <c r="L12806">
        <v>0</v>
      </c>
      <c r="N12806">
        <v>0</v>
      </c>
      <c r="P12806">
        <v>0</v>
      </c>
      <c r="Q12806">
        <v>0</v>
      </c>
      <c r="S12806">
        <v>0</v>
      </c>
    </row>
    <row r="12807" spans="1:19" x14ac:dyDescent="0.25">
      <c r="A12807" s="20" t="s">
        <v>26746</v>
      </c>
      <c r="B12807" t="s">
        <v>26563</v>
      </c>
      <c r="C12807" t="s">
        <v>357</v>
      </c>
      <c r="D12807" s="20" t="s">
        <v>1000</v>
      </c>
      <c r="E12807" s="26">
        <v>44075</v>
      </c>
      <c r="F12807">
        <v>0</v>
      </c>
      <c r="G12807">
        <v>0</v>
      </c>
      <c r="I12807">
        <v>0</v>
      </c>
      <c r="J12807">
        <v>0</v>
      </c>
      <c r="L12807">
        <v>0</v>
      </c>
      <c r="N12807">
        <v>0</v>
      </c>
      <c r="P12807">
        <v>0</v>
      </c>
      <c r="Q12807">
        <v>0</v>
      </c>
      <c r="S12807">
        <v>0</v>
      </c>
    </row>
    <row r="12808" spans="1:19" x14ac:dyDescent="0.25">
      <c r="A12808" s="20" t="s">
        <v>26747</v>
      </c>
      <c r="B12808" t="s">
        <v>26564</v>
      </c>
      <c r="C12808" t="s">
        <v>22399</v>
      </c>
      <c r="D12808" s="20" t="s">
        <v>1000</v>
      </c>
      <c r="E12808" s="26">
        <v>44075</v>
      </c>
      <c r="F12808">
        <v>0</v>
      </c>
      <c r="G12808">
        <v>0</v>
      </c>
      <c r="I12808">
        <v>0</v>
      </c>
      <c r="J12808">
        <v>0</v>
      </c>
      <c r="L12808">
        <v>0</v>
      </c>
      <c r="N12808">
        <v>0</v>
      </c>
      <c r="P12808">
        <v>0</v>
      </c>
      <c r="Q12808">
        <v>0</v>
      </c>
      <c r="S12808">
        <v>0</v>
      </c>
    </row>
    <row r="12809" spans="1:19" x14ac:dyDescent="0.25">
      <c r="A12809" s="20" t="s">
        <v>26748</v>
      </c>
      <c r="B12809" t="s">
        <v>26565</v>
      </c>
      <c r="C12809" t="s">
        <v>203</v>
      </c>
      <c r="D12809" s="20" t="s">
        <v>1000</v>
      </c>
      <c r="E12809" s="26">
        <v>44075</v>
      </c>
      <c r="F12809">
        <v>0</v>
      </c>
      <c r="G12809">
        <v>0</v>
      </c>
      <c r="I12809">
        <v>0</v>
      </c>
      <c r="J12809">
        <v>0</v>
      </c>
      <c r="L12809">
        <v>0</v>
      </c>
      <c r="N12809">
        <v>0</v>
      </c>
      <c r="P12809">
        <v>0</v>
      </c>
      <c r="Q12809">
        <v>0</v>
      </c>
      <c r="S12809">
        <v>0</v>
      </c>
    </row>
    <row r="12810" spans="1:19" x14ac:dyDescent="0.25">
      <c r="A12810" s="20" t="s">
        <v>26749</v>
      </c>
      <c r="B12810" t="s">
        <v>26566</v>
      </c>
      <c r="C12810" t="s">
        <v>387</v>
      </c>
      <c r="D12810" s="20" t="s">
        <v>1000</v>
      </c>
      <c r="E12810" s="26">
        <v>44075</v>
      </c>
      <c r="F12810">
        <v>0</v>
      </c>
      <c r="G12810">
        <v>0</v>
      </c>
      <c r="I12810">
        <v>0</v>
      </c>
      <c r="J12810">
        <v>0</v>
      </c>
      <c r="L12810">
        <v>0</v>
      </c>
      <c r="N12810">
        <v>0</v>
      </c>
      <c r="P12810">
        <v>0</v>
      </c>
      <c r="Q12810">
        <v>0</v>
      </c>
      <c r="S12810">
        <v>0</v>
      </c>
    </row>
    <row r="12811" spans="1:19" x14ac:dyDescent="0.25">
      <c r="A12811" s="20" t="s">
        <v>26750</v>
      </c>
      <c r="B12811" t="s">
        <v>26567</v>
      </c>
      <c r="C12811" t="s">
        <v>223</v>
      </c>
      <c r="D12811" s="20" t="s">
        <v>1000</v>
      </c>
      <c r="E12811" s="26">
        <v>44075</v>
      </c>
      <c r="F12811">
        <v>0</v>
      </c>
      <c r="G12811">
        <v>0</v>
      </c>
      <c r="I12811">
        <v>0</v>
      </c>
      <c r="J12811">
        <v>0</v>
      </c>
      <c r="L12811">
        <v>0</v>
      </c>
      <c r="N12811">
        <v>0</v>
      </c>
      <c r="P12811">
        <v>0</v>
      </c>
      <c r="Q12811">
        <v>0</v>
      </c>
      <c r="S12811">
        <v>0</v>
      </c>
    </row>
    <row r="12812" spans="1:19" x14ac:dyDescent="0.25">
      <c r="A12812" s="20" t="s">
        <v>26751</v>
      </c>
      <c r="B12812" t="s">
        <v>26568</v>
      </c>
      <c r="C12812" t="s">
        <v>346</v>
      </c>
      <c r="D12812" s="20" t="s">
        <v>1000</v>
      </c>
      <c r="E12812" s="26">
        <v>44075</v>
      </c>
      <c r="F12812">
        <v>0</v>
      </c>
      <c r="G12812">
        <v>0</v>
      </c>
      <c r="I12812">
        <v>0</v>
      </c>
      <c r="J12812">
        <v>0</v>
      </c>
      <c r="L12812">
        <v>0</v>
      </c>
      <c r="N12812">
        <v>0</v>
      </c>
      <c r="P12812">
        <v>0</v>
      </c>
      <c r="Q12812">
        <v>0</v>
      </c>
      <c r="S12812">
        <v>0</v>
      </c>
    </row>
    <row r="12813" spans="1:19" x14ac:dyDescent="0.25">
      <c r="A12813" s="20" t="s">
        <v>26752</v>
      </c>
      <c r="B12813" t="s">
        <v>26569</v>
      </c>
      <c r="C12813" t="s">
        <v>207</v>
      </c>
      <c r="D12813" s="20" t="s">
        <v>1000</v>
      </c>
      <c r="E12813" s="26">
        <v>44075</v>
      </c>
      <c r="F12813">
        <v>4.5</v>
      </c>
      <c r="G12813">
        <v>3</v>
      </c>
      <c r="I12813">
        <v>24</v>
      </c>
      <c r="J12813">
        <v>26</v>
      </c>
      <c r="L12813">
        <v>18</v>
      </c>
      <c r="N12813">
        <v>24</v>
      </c>
      <c r="P12813">
        <v>0</v>
      </c>
      <c r="Q12813">
        <v>0</v>
      </c>
      <c r="S12813">
        <v>0</v>
      </c>
    </row>
    <row r="12814" spans="1:19" x14ac:dyDescent="0.25">
      <c r="A12814" s="20" t="s">
        <v>26753</v>
      </c>
      <c r="B12814" t="s">
        <v>26570</v>
      </c>
      <c r="C12814" t="s">
        <v>212</v>
      </c>
      <c r="D12814" s="20" t="s">
        <v>1000</v>
      </c>
      <c r="E12814" s="26">
        <v>44075</v>
      </c>
      <c r="F12814">
        <v>3.5</v>
      </c>
      <c r="G12814">
        <v>4</v>
      </c>
      <c r="I12814">
        <v>10</v>
      </c>
      <c r="J12814">
        <v>20</v>
      </c>
      <c r="L12814">
        <v>23</v>
      </c>
      <c r="N12814">
        <v>10</v>
      </c>
      <c r="P12814">
        <v>0</v>
      </c>
      <c r="Q12814">
        <v>0</v>
      </c>
      <c r="S12814">
        <v>0</v>
      </c>
    </row>
    <row r="12815" spans="1:19" x14ac:dyDescent="0.25">
      <c r="A12815" s="20" t="s">
        <v>26754</v>
      </c>
      <c r="B12815" t="s">
        <v>26571</v>
      </c>
      <c r="C12815" t="s">
        <v>963</v>
      </c>
      <c r="D12815" s="20" t="s">
        <v>1000</v>
      </c>
      <c r="E12815" s="26">
        <v>44075</v>
      </c>
      <c r="F12815">
        <v>0</v>
      </c>
      <c r="G12815">
        <v>0</v>
      </c>
      <c r="I12815">
        <v>0</v>
      </c>
      <c r="J12815">
        <v>0</v>
      </c>
      <c r="L12815">
        <v>0</v>
      </c>
      <c r="N12815">
        <v>0</v>
      </c>
      <c r="P12815">
        <v>0</v>
      </c>
      <c r="Q12815">
        <v>0</v>
      </c>
      <c r="S12815">
        <v>0</v>
      </c>
    </row>
    <row r="12816" spans="1:19" x14ac:dyDescent="0.25">
      <c r="A12816" s="20" t="s">
        <v>26755</v>
      </c>
      <c r="B12816" t="s">
        <v>26572</v>
      </c>
      <c r="C12816" t="s">
        <v>225</v>
      </c>
      <c r="D12816" s="20" t="s">
        <v>1000</v>
      </c>
      <c r="E12816" s="26">
        <v>44075</v>
      </c>
      <c r="F12816">
        <v>3</v>
      </c>
      <c r="G12816">
        <v>6</v>
      </c>
      <c r="I12816">
        <v>10</v>
      </c>
      <c r="J12816">
        <v>27</v>
      </c>
      <c r="L12816">
        <v>55</v>
      </c>
      <c r="N12816">
        <v>10</v>
      </c>
      <c r="P12816">
        <v>0</v>
      </c>
      <c r="Q12816">
        <v>1</v>
      </c>
      <c r="S12816">
        <v>0</v>
      </c>
    </row>
    <row r="12817" spans="1:19" x14ac:dyDescent="0.25">
      <c r="A12817" s="20" t="s">
        <v>26756</v>
      </c>
      <c r="B12817" t="s">
        <v>26573</v>
      </c>
      <c r="C12817" t="s">
        <v>232</v>
      </c>
      <c r="D12817" s="20" t="s">
        <v>1000</v>
      </c>
      <c r="E12817" s="26">
        <v>44075</v>
      </c>
      <c r="F12817">
        <v>13.5</v>
      </c>
      <c r="G12817">
        <v>14.5</v>
      </c>
      <c r="I12817">
        <v>196</v>
      </c>
      <c r="J12817">
        <v>129</v>
      </c>
      <c r="L12817">
        <v>143</v>
      </c>
      <c r="N12817">
        <v>173</v>
      </c>
      <c r="P12817">
        <v>4</v>
      </c>
      <c r="Q12817">
        <v>6</v>
      </c>
      <c r="S12817">
        <v>23</v>
      </c>
    </row>
    <row r="12818" spans="1:19" x14ac:dyDescent="0.25">
      <c r="A12818" s="20" t="s">
        <v>26757</v>
      </c>
      <c r="B12818" t="s">
        <v>26574</v>
      </c>
      <c r="C12818" t="s">
        <v>317</v>
      </c>
      <c r="D12818" s="20" t="s">
        <v>1000</v>
      </c>
      <c r="E12818" s="26">
        <v>44075</v>
      </c>
      <c r="F12818">
        <v>7.5</v>
      </c>
      <c r="G12818">
        <v>7.5</v>
      </c>
      <c r="I12818">
        <v>10</v>
      </c>
      <c r="J12818">
        <v>39</v>
      </c>
      <c r="L12818">
        <v>43</v>
      </c>
      <c r="N12818">
        <v>10</v>
      </c>
      <c r="P12818">
        <v>0</v>
      </c>
      <c r="Q12818">
        <v>0</v>
      </c>
      <c r="S12818">
        <v>0</v>
      </c>
    </row>
    <row r="12819" spans="1:19" x14ac:dyDescent="0.25">
      <c r="A12819" s="20" t="s">
        <v>26758</v>
      </c>
      <c r="B12819" t="s">
        <v>26575</v>
      </c>
      <c r="C12819" t="s">
        <v>214</v>
      </c>
      <c r="D12819" s="20" t="s">
        <v>1000</v>
      </c>
      <c r="E12819" s="26">
        <v>44075</v>
      </c>
      <c r="F12819">
        <v>14</v>
      </c>
      <c r="G12819">
        <v>15.5</v>
      </c>
      <c r="I12819">
        <v>69</v>
      </c>
      <c r="J12819">
        <v>120</v>
      </c>
      <c r="L12819">
        <v>131</v>
      </c>
      <c r="N12819">
        <v>56</v>
      </c>
      <c r="P12819">
        <v>9</v>
      </c>
      <c r="Q12819">
        <v>13</v>
      </c>
      <c r="S12819">
        <v>13</v>
      </c>
    </row>
    <row r="12820" spans="1:19" x14ac:dyDescent="0.25">
      <c r="A12820" s="20" t="s">
        <v>26759</v>
      </c>
      <c r="B12820" t="s">
        <v>26576</v>
      </c>
      <c r="C12820" t="s">
        <v>230</v>
      </c>
      <c r="D12820" s="20" t="s">
        <v>1000</v>
      </c>
      <c r="E12820" s="26">
        <v>44075</v>
      </c>
      <c r="F12820">
        <v>0</v>
      </c>
      <c r="G12820">
        <v>0</v>
      </c>
      <c r="I12820">
        <v>0</v>
      </c>
      <c r="J12820">
        <v>0</v>
      </c>
      <c r="L12820">
        <v>0</v>
      </c>
      <c r="N12820">
        <v>0</v>
      </c>
      <c r="P12820">
        <v>0</v>
      </c>
      <c r="Q12820">
        <v>0</v>
      </c>
      <c r="S12820">
        <v>0</v>
      </c>
    </row>
    <row r="12821" spans="1:19" x14ac:dyDescent="0.25">
      <c r="A12821" s="20" t="s">
        <v>26760</v>
      </c>
      <c r="B12821" t="s">
        <v>26577</v>
      </c>
      <c r="C12821" t="s">
        <v>234</v>
      </c>
      <c r="D12821" s="20" t="s">
        <v>1000</v>
      </c>
      <c r="E12821" s="26">
        <v>44075</v>
      </c>
      <c r="F12821">
        <v>0</v>
      </c>
      <c r="G12821">
        <v>0</v>
      </c>
      <c r="I12821">
        <v>0</v>
      </c>
      <c r="J12821">
        <v>0</v>
      </c>
      <c r="L12821">
        <v>0</v>
      </c>
      <c r="N12821">
        <v>0</v>
      </c>
      <c r="P12821">
        <v>0</v>
      </c>
      <c r="Q12821">
        <v>0</v>
      </c>
      <c r="S12821">
        <v>0</v>
      </c>
    </row>
    <row r="12822" spans="1:19" x14ac:dyDescent="0.25">
      <c r="A12822" s="20" t="s">
        <v>26761</v>
      </c>
      <c r="B12822" t="s">
        <v>26578</v>
      </c>
      <c r="C12822" t="s">
        <v>217</v>
      </c>
      <c r="D12822" s="20" t="s">
        <v>1000</v>
      </c>
      <c r="E12822" s="26">
        <v>44075</v>
      </c>
      <c r="F12822">
        <v>0</v>
      </c>
      <c r="G12822">
        <v>0</v>
      </c>
      <c r="I12822">
        <v>0</v>
      </c>
      <c r="J12822">
        <v>0</v>
      </c>
      <c r="L12822">
        <v>0</v>
      </c>
      <c r="N12822">
        <v>0</v>
      </c>
      <c r="P12822">
        <v>0</v>
      </c>
      <c r="Q12822">
        <v>0</v>
      </c>
      <c r="S12822">
        <v>0</v>
      </c>
    </row>
    <row r="12823" spans="1:19" x14ac:dyDescent="0.25">
      <c r="A12823" s="20" t="s">
        <v>26762</v>
      </c>
      <c r="B12823" t="s">
        <v>26579</v>
      </c>
      <c r="C12823" t="s">
        <v>342</v>
      </c>
      <c r="D12823" s="20" t="s">
        <v>1000</v>
      </c>
      <c r="E12823" s="26">
        <v>44075</v>
      </c>
      <c r="F12823">
        <v>2</v>
      </c>
      <c r="G12823">
        <v>3</v>
      </c>
      <c r="I12823">
        <v>24</v>
      </c>
      <c r="J12823">
        <v>18</v>
      </c>
      <c r="L12823">
        <v>36</v>
      </c>
      <c r="N12823">
        <v>24</v>
      </c>
      <c r="P12823">
        <v>5</v>
      </c>
      <c r="Q12823">
        <v>5</v>
      </c>
      <c r="S12823">
        <v>0</v>
      </c>
    </row>
    <row r="12824" spans="1:19" x14ac:dyDescent="0.25">
      <c r="A12824" s="20" t="s">
        <v>26763</v>
      </c>
      <c r="B12824" t="s">
        <v>26580</v>
      </c>
      <c r="C12824" t="s">
        <v>220</v>
      </c>
      <c r="D12824" s="20" t="s">
        <v>1000</v>
      </c>
      <c r="E12824" s="26">
        <v>44075</v>
      </c>
      <c r="F12824">
        <v>0</v>
      </c>
      <c r="G12824">
        <v>0</v>
      </c>
      <c r="I12824">
        <v>0</v>
      </c>
      <c r="J12824">
        <v>0</v>
      </c>
      <c r="L12824">
        <v>0</v>
      </c>
      <c r="N12824">
        <v>0</v>
      </c>
      <c r="P12824">
        <v>0</v>
      </c>
      <c r="Q12824">
        <v>0</v>
      </c>
      <c r="S12824">
        <v>0</v>
      </c>
    </row>
    <row r="12825" spans="1:19" x14ac:dyDescent="0.25">
      <c r="A12825" s="20" t="s">
        <v>26764</v>
      </c>
      <c r="B12825" t="s">
        <v>26581</v>
      </c>
      <c r="C12825" t="s">
        <v>25332</v>
      </c>
      <c r="D12825" s="20" t="s">
        <v>1001</v>
      </c>
      <c r="E12825" s="26">
        <v>44075</v>
      </c>
      <c r="F12825">
        <v>3</v>
      </c>
      <c r="G12825">
        <v>3</v>
      </c>
      <c r="I12825">
        <v>12</v>
      </c>
      <c r="J12825">
        <v>16</v>
      </c>
      <c r="L12825">
        <v>16</v>
      </c>
      <c r="N12825">
        <v>12</v>
      </c>
      <c r="P12825">
        <v>0</v>
      </c>
      <c r="Q12825">
        <v>0</v>
      </c>
      <c r="S12825">
        <v>0</v>
      </c>
    </row>
    <row r="12826" spans="1:19" x14ac:dyDescent="0.25">
      <c r="A12826" s="20" t="s">
        <v>26765</v>
      </c>
      <c r="B12826" t="s">
        <v>26582</v>
      </c>
      <c r="C12826" t="s">
        <v>199</v>
      </c>
      <c r="D12826" s="20" t="s">
        <v>1000</v>
      </c>
      <c r="E12826" s="26">
        <v>44075</v>
      </c>
      <c r="F12826">
        <v>11</v>
      </c>
      <c r="G12826">
        <v>19</v>
      </c>
      <c r="I12826">
        <v>79</v>
      </c>
      <c r="J12826">
        <v>111</v>
      </c>
      <c r="L12826">
        <v>192</v>
      </c>
      <c r="N12826">
        <v>78</v>
      </c>
      <c r="P12826">
        <v>1</v>
      </c>
      <c r="Q12826">
        <v>2</v>
      </c>
      <c r="S12826">
        <v>1</v>
      </c>
    </row>
    <row r="12827" spans="1:19" x14ac:dyDescent="0.25">
      <c r="A12827" s="20" t="s">
        <v>26766</v>
      </c>
      <c r="B12827" t="s">
        <v>26583</v>
      </c>
      <c r="C12827" t="s">
        <v>199</v>
      </c>
      <c r="D12827" s="20" t="s">
        <v>1001</v>
      </c>
      <c r="E12827" s="26">
        <v>44075</v>
      </c>
      <c r="F12827">
        <v>2.5</v>
      </c>
      <c r="G12827">
        <v>3.5</v>
      </c>
      <c r="I12827">
        <v>4</v>
      </c>
      <c r="J12827">
        <v>13</v>
      </c>
      <c r="L12827">
        <v>19</v>
      </c>
      <c r="N12827">
        <v>4</v>
      </c>
      <c r="P12827">
        <v>0</v>
      </c>
      <c r="Q12827">
        <v>1</v>
      </c>
      <c r="S12827">
        <v>0</v>
      </c>
    </row>
    <row r="12828" spans="1:19" x14ac:dyDescent="0.25">
      <c r="A12828" s="20" t="s">
        <v>26767</v>
      </c>
      <c r="B12828" t="s">
        <v>26584</v>
      </c>
      <c r="C12828" t="s">
        <v>901</v>
      </c>
      <c r="D12828" s="20" t="s">
        <v>1000</v>
      </c>
      <c r="E12828" s="26">
        <v>44075</v>
      </c>
      <c r="F12828">
        <v>1</v>
      </c>
      <c r="G12828">
        <v>3</v>
      </c>
      <c r="I12828">
        <v>3</v>
      </c>
      <c r="J12828">
        <v>6</v>
      </c>
      <c r="L12828">
        <v>18</v>
      </c>
      <c r="N12828">
        <v>3</v>
      </c>
      <c r="P12828">
        <v>0</v>
      </c>
      <c r="Q12828">
        <v>0</v>
      </c>
      <c r="S12828">
        <v>0</v>
      </c>
    </row>
    <row r="12829" spans="1:19" x14ac:dyDescent="0.25">
      <c r="A12829" s="20" t="s">
        <v>26768</v>
      </c>
      <c r="B12829" t="s">
        <v>26585</v>
      </c>
      <c r="C12829" t="s">
        <v>901</v>
      </c>
      <c r="D12829" s="20" t="s">
        <v>1001</v>
      </c>
      <c r="E12829" s="26">
        <v>44075</v>
      </c>
      <c r="F12829">
        <v>4.5</v>
      </c>
      <c r="G12829">
        <v>3.5</v>
      </c>
      <c r="I12829">
        <v>12</v>
      </c>
      <c r="J12829">
        <v>24</v>
      </c>
      <c r="L12829">
        <v>18</v>
      </c>
      <c r="N12829">
        <v>10</v>
      </c>
      <c r="P12829">
        <v>4</v>
      </c>
      <c r="Q12829">
        <v>4</v>
      </c>
      <c r="S12829">
        <v>2</v>
      </c>
    </row>
    <row r="12830" spans="1:19" x14ac:dyDescent="0.25">
      <c r="A12830" s="20" t="s">
        <v>26769</v>
      </c>
      <c r="B12830" t="s">
        <v>26586</v>
      </c>
      <c r="C12830" t="s">
        <v>903</v>
      </c>
      <c r="D12830" s="20" t="s">
        <v>1000</v>
      </c>
      <c r="E12830" s="26">
        <v>44075</v>
      </c>
      <c r="F12830">
        <v>4</v>
      </c>
      <c r="G12830">
        <v>3</v>
      </c>
      <c r="I12830">
        <v>16</v>
      </c>
      <c r="J12830">
        <v>22</v>
      </c>
      <c r="L12830">
        <v>16</v>
      </c>
      <c r="N12830">
        <v>13</v>
      </c>
      <c r="P12830">
        <v>2</v>
      </c>
      <c r="Q12830">
        <v>2</v>
      </c>
      <c r="S12830">
        <v>3</v>
      </c>
    </row>
    <row r="12831" spans="1:19" x14ac:dyDescent="0.25">
      <c r="A12831" s="20" t="s">
        <v>26770</v>
      </c>
      <c r="B12831" t="s">
        <v>26587</v>
      </c>
      <c r="C12831" t="s">
        <v>903</v>
      </c>
      <c r="D12831" s="20" t="s">
        <v>1001</v>
      </c>
      <c r="E12831" s="26">
        <v>44075</v>
      </c>
      <c r="F12831">
        <v>0</v>
      </c>
      <c r="G12831">
        <v>0</v>
      </c>
      <c r="I12831">
        <v>0</v>
      </c>
      <c r="J12831">
        <v>0</v>
      </c>
      <c r="L12831">
        <v>0</v>
      </c>
      <c r="N12831">
        <v>0</v>
      </c>
      <c r="P12831">
        <v>0</v>
      </c>
      <c r="Q12831">
        <v>0</v>
      </c>
      <c r="S12831">
        <v>0</v>
      </c>
    </row>
    <row r="12832" spans="1:19" x14ac:dyDescent="0.25">
      <c r="A12832" s="20" t="s">
        <v>26771</v>
      </c>
      <c r="B12832" t="s">
        <v>26588</v>
      </c>
      <c r="C12832" t="s">
        <v>198</v>
      </c>
      <c r="D12832" s="20" t="s">
        <v>1002</v>
      </c>
      <c r="E12832" s="26">
        <v>44075</v>
      </c>
      <c r="F12832">
        <v>0</v>
      </c>
      <c r="G12832">
        <v>0</v>
      </c>
      <c r="I12832">
        <v>0</v>
      </c>
      <c r="J12832">
        <v>0</v>
      </c>
      <c r="L12832">
        <v>0</v>
      </c>
      <c r="N12832">
        <v>0</v>
      </c>
      <c r="P12832">
        <v>0</v>
      </c>
      <c r="Q12832">
        <v>0</v>
      </c>
      <c r="S12832">
        <v>0</v>
      </c>
    </row>
    <row r="12833" spans="1:19" x14ac:dyDescent="0.25">
      <c r="A12833" s="20" t="s">
        <v>26772</v>
      </c>
      <c r="B12833" t="s">
        <v>26589</v>
      </c>
      <c r="C12833" t="s">
        <v>25857</v>
      </c>
      <c r="D12833" s="20" t="s">
        <v>1002</v>
      </c>
      <c r="E12833" s="26">
        <v>44075</v>
      </c>
      <c r="F12833">
        <v>4</v>
      </c>
      <c r="G12833">
        <v>5</v>
      </c>
      <c r="I12833">
        <v>10</v>
      </c>
      <c r="J12833">
        <v>24</v>
      </c>
      <c r="L12833">
        <v>30</v>
      </c>
      <c r="N12833">
        <v>8</v>
      </c>
      <c r="P12833">
        <v>0</v>
      </c>
      <c r="Q12833">
        <v>0</v>
      </c>
      <c r="S12833">
        <v>2</v>
      </c>
    </row>
    <row r="12834" spans="1:19" x14ac:dyDescent="0.25">
      <c r="A12834" s="20" t="s">
        <v>26773</v>
      </c>
      <c r="B12834" t="s">
        <v>26590</v>
      </c>
      <c r="C12834" t="s">
        <v>962</v>
      </c>
      <c r="D12834" s="20" t="s">
        <v>1002</v>
      </c>
      <c r="E12834" s="26">
        <v>44075</v>
      </c>
      <c r="F12834">
        <v>0</v>
      </c>
      <c r="G12834">
        <v>0</v>
      </c>
      <c r="I12834">
        <v>0</v>
      </c>
      <c r="J12834">
        <v>0</v>
      </c>
      <c r="L12834">
        <v>0</v>
      </c>
      <c r="N12834">
        <v>0</v>
      </c>
      <c r="P12834">
        <v>0</v>
      </c>
      <c r="Q12834">
        <v>0</v>
      </c>
      <c r="S12834">
        <v>0</v>
      </c>
    </row>
    <row r="12835" spans="1:19" x14ac:dyDescent="0.25">
      <c r="A12835" s="20" t="s">
        <v>26774</v>
      </c>
      <c r="B12835" t="s">
        <v>26591</v>
      </c>
      <c r="C12835" t="s">
        <v>199</v>
      </c>
      <c r="D12835" s="20" t="s">
        <v>1002</v>
      </c>
      <c r="E12835" s="26">
        <v>44075</v>
      </c>
      <c r="F12835">
        <v>13.5</v>
      </c>
      <c r="G12835">
        <v>22.5</v>
      </c>
      <c r="I12835">
        <v>83</v>
      </c>
      <c r="J12835">
        <v>124</v>
      </c>
      <c r="L12835">
        <v>211</v>
      </c>
      <c r="N12835">
        <v>82</v>
      </c>
      <c r="P12835">
        <v>1</v>
      </c>
      <c r="Q12835">
        <v>3</v>
      </c>
      <c r="S12835">
        <v>1</v>
      </c>
    </row>
    <row r="12836" spans="1:19" x14ac:dyDescent="0.25">
      <c r="A12836" s="20" t="s">
        <v>26775</v>
      </c>
      <c r="B12836" t="s">
        <v>26592</v>
      </c>
      <c r="C12836" t="s">
        <v>348</v>
      </c>
      <c r="D12836" s="20" t="s">
        <v>1002</v>
      </c>
      <c r="E12836" s="26">
        <v>44075</v>
      </c>
      <c r="F12836">
        <v>0</v>
      </c>
      <c r="G12836">
        <v>0</v>
      </c>
      <c r="I12836">
        <v>0</v>
      </c>
      <c r="J12836">
        <v>0</v>
      </c>
      <c r="L12836">
        <v>0</v>
      </c>
      <c r="N12836">
        <v>0</v>
      </c>
      <c r="P12836">
        <v>0</v>
      </c>
      <c r="Q12836">
        <v>0</v>
      </c>
      <c r="S12836">
        <v>0</v>
      </c>
    </row>
    <row r="12837" spans="1:19" x14ac:dyDescent="0.25">
      <c r="A12837" s="20" t="s">
        <v>26776</v>
      </c>
      <c r="B12837" t="s">
        <v>26593</v>
      </c>
      <c r="C12837" t="s">
        <v>357</v>
      </c>
      <c r="D12837" s="20" t="s">
        <v>1002</v>
      </c>
      <c r="E12837" s="26">
        <v>44075</v>
      </c>
      <c r="F12837">
        <v>0</v>
      </c>
      <c r="G12837">
        <v>0</v>
      </c>
      <c r="I12837">
        <v>0</v>
      </c>
      <c r="J12837">
        <v>0</v>
      </c>
      <c r="L12837">
        <v>0</v>
      </c>
      <c r="N12837">
        <v>0</v>
      </c>
      <c r="P12837">
        <v>0</v>
      </c>
      <c r="Q12837">
        <v>0</v>
      </c>
      <c r="S12837">
        <v>0</v>
      </c>
    </row>
    <row r="12838" spans="1:19" x14ac:dyDescent="0.25">
      <c r="A12838" s="20" t="s">
        <v>26777</v>
      </c>
      <c r="B12838" t="s">
        <v>26594</v>
      </c>
      <c r="C12838" t="s">
        <v>227</v>
      </c>
      <c r="D12838" s="20" t="s">
        <v>1002</v>
      </c>
      <c r="E12838" s="26">
        <v>44075</v>
      </c>
      <c r="F12838">
        <v>0</v>
      </c>
      <c r="G12838">
        <v>0</v>
      </c>
      <c r="I12838">
        <v>0</v>
      </c>
      <c r="J12838">
        <v>0</v>
      </c>
      <c r="L12838">
        <v>0</v>
      </c>
      <c r="N12838">
        <v>0</v>
      </c>
      <c r="P12838">
        <v>0</v>
      </c>
      <c r="Q12838">
        <v>0</v>
      </c>
      <c r="S12838">
        <v>0</v>
      </c>
    </row>
    <row r="12839" spans="1:19" x14ac:dyDescent="0.25">
      <c r="A12839" s="20" t="s">
        <v>26778</v>
      </c>
      <c r="B12839" t="s">
        <v>26595</v>
      </c>
      <c r="C12839" t="s">
        <v>203</v>
      </c>
      <c r="D12839" s="20" t="s">
        <v>1002</v>
      </c>
      <c r="E12839" s="26">
        <v>44075</v>
      </c>
      <c r="F12839">
        <v>0</v>
      </c>
      <c r="G12839">
        <v>0</v>
      </c>
      <c r="I12839">
        <v>0</v>
      </c>
      <c r="J12839">
        <v>0</v>
      </c>
      <c r="L12839">
        <v>0</v>
      </c>
      <c r="N12839">
        <v>0</v>
      </c>
      <c r="P12839">
        <v>0</v>
      </c>
      <c r="Q12839">
        <v>0</v>
      </c>
      <c r="S12839">
        <v>0</v>
      </c>
    </row>
    <row r="12840" spans="1:19" x14ac:dyDescent="0.25">
      <c r="A12840" s="20" t="s">
        <v>26779</v>
      </c>
      <c r="B12840" t="s">
        <v>26596</v>
      </c>
      <c r="C12840" t="s">
        <v>387</v>
      </c>
      <c r="D12840" s="20" t="s">
        <v>1002</v>
      </c>
      <c r="E12840" s="26">
        <v>44075</v>
      </c>
      <c r="F12840">
        <v>0</v>
      </c>
      <c r="G12840">
        <v>0</v>
      </c>
      <c r="I12840">
        <v>0</v>
      </c>
      <c r="J12840">
        <v>0</v>
      </c>
      <c r="L12840">
        <v>0</v>
      </c>
      <c r="N12840">
        <v>0</v>
      </c>
      <c r="P12840">
        <v>0</v>
      </c>
      <c r="Q12840">
        <v>0</v>
      </c>
      <c r="S12840">
        <v>0</v>
      </c>
    </row>
    <row r="12841" spans="1:19" x14ac:dyDescent="0.25">
      <c r="A12841" s="20" t="s">
        <v>26780</v>
      </c>
      <c r="B12841" t="s">
        <v>26597</v>
      </c>
      <c r="C12841" t="s">
        <v>223</v>
      </c>
      <c r="D12841" s="20" t="s">
        <v>1002</v>
      </c>
      <c r="E12841" s="26">
        <v>44075</v>
      </c>
      <c r="F12841">
        <v>0</v>
      </c>
      <c r="G12841">
        <v>0</v>
      </c>
      <c r="I12841">
        <v>0</v>
      </c>
      <c r="J12841">
        <v>0</v>
      </c>
      <c r="L12841">
        <v>0</v>
      </c>
      <c r="N12841">
        <v>0</v>
      </c>
      <c r="P12841">
        <v>0</v>
      </c>
      <c r="Q12841">
        <v>0</v>
      </c>
      <c r="S12841">
        <v>0</v>
      </c>
    </row>
    <row r="12842" spans="1:19" x14ac:dyDescent="0.25">
      <c r="A12842" s="20" t="s">
        <v>26781</v>
      </c>
      <c r="B12842" t="s">
        <v>26598</v>
      </c>
      <c r="C12842" t="s">
        <v>346</v>
      </c>
      <c r="D12842" s="20" t="s">
        <v>1002</v>
      </c>
      <c r="E12842" s="26">
        <v>44075</v>
      </c>
      <c r="F12842">
        <v>0</v>
      </c>
      <c r="G12842">
        <v>0</v>
      </c>
      <c r="I12842">
        <v>0</v>
      </c>
      <c r="J12842">
        <v>0</v>
      </c>
      <c r="L12842">
        <v>0</v>
      </c>
      <c r="N12842">
        <v>0</v>
      </c>
      <c r="P12842">
        <v>0</v>
      </c>
      <c r="Q12842">
        <v>0</v>
      </c>
      <c r="S12842">
        <v>0</v>
      </c>
    </row>
    <row r="12843" spans="1:19" x14ac:dyDescent="0.25">
      <c r="A12843" s="20" t="s">
        <v>26782</v>
      </c>
      <c r="B12843" t="s">
        <v>26599</v>
      </c>
      <c r="C12843" t="s">
        <v>207</v>
      </c>
      <c r="D12843" s="20" t="s">
        <v>1002</v>
      </c>
      <c r="E12843" s="26">
        <v>44075</v>
      </c>
      <c r="F12843">
        <v>4.5</v>
      </c>
      <c r="G12843">
        <v>3</v>
      </c>
      <c r="I12843">
        <v>24</v>
      </c>
      <c r="J12843">
        <v>26</v>
      </c>
      <c r="L12843">
        <v>18</v>
      </c>
      <c r="N12843">
        <v>24</v>
      </c>
      <c r="P12843">
        <v>0</v>
      </c>
      <c r="Q12843">
        <v>0</v>
      </c>
      <c r="S12843">
        <v>0</v>
      </c>
    </row>
    <row r="12844" spans="1:19" x14ac:dyDescent="0.25">
      <c r="A12844" s="20" t="s">
        <v>26783</v>
      </c>
      <c r="B12844" t="s">
        <v>26600</v>
      </c>
      <c r="C12844" t="s">
        <v>212</v>
      </c>
      <c r="D12844" s="20" t="s">
        <v>1002</v>
      </c>
      <c r="E12844" s="26">
        <v>44075</v>
      </c>
      <c r="F12844">
        <v>3.5</v>
      </c>
      <c r="G12844">
        <v>4</v>
      </c>
      <c r="I12844">
        <v>10</v>
      </c>
      <c r="J12844">
        <v>20</v>
      </c>
      <c r="L12844">
        <v>23</v>
      </c>
      <c r="N12844">
        <v>10</v>
      </c>
      <c r="P12844">
        <v>0</v>
      </c>
      <c r="Q12844">
        <v>0</v>
      </c>
      <c r="S12844">
        <v>0</v>
      </c>
    </row>
    <row r="12845" spans="1:19" x14ac:dyDescent="0.25">
      <c r="A12845" s="20" t="s">
        <v>26784</v>
      </c>
      <c r="B12845" t="s">
        <v>26601</v>
      </c>
      <c r="C12845" t="s">
        <v>963</v>
      </c>
      <c r="D12845" s="20" t="s">
        <v>1002</v>
      </c>
      <c r="E12845" s="26">
        <v>44075</v>
      </c>
      <c r="F12845">
        <v>0</v>
      </c>
      <c r="G12845">
        <v>0</v>
      </c>
      <c r="I12845">
        <v>0</v>
      </c>
      <c r="J12845">
        <v>0</v>
      </c>
      <c r="L12845">
        <v>0</v>
      </c>
      <c r="N12845">
        <v>0</v>
      </c>
      <c r="P12845">
        <v>0</v>
      </c>
      <c r="Q12845">
        <v>0</v>
      </c>
      <c r="S12845">
        <v>0</v>
      </c>
    </row>
    <row r="12846" spans="1:19" x14ac:dyDescent="0.25">
      <c r="A12846" s="20" t="s">
        <v>26785</v>
      </c>
      <c r="B12846" t="s">
        <v>26602</v>
      </c>
      <c r="C12846" t="s">
        <v>225</v>
      </c>
      <c r="D12846" s="20" t="s">
        <v>1002</v>
      </c>
      <c r="E12846" s="26">
        <v>44075</v>
      </c>
      <c r="F12846">
        <v>3</v>
      </c>
      <c r="G12846">
        <v>6</v>
      </c>
      <c r="I12846">
        <v>10</v>
      </c>
      <c r="J12846">
        <v>27</v>
      </c>
      <c r="L12846">
        <v>55</v>
      </c>
      <c r="N12846">
        <v>10</v>
      </c>
      <c r="P12846">
        <v>0</v>
      </c>
      <c r="Q12846">
        <v>1</v>
      </c>
      <c r="S12846">
        <v>0</v>
      </c>
    </row>
    <row r="12847" spans="1:19" x14ac:dyDescent="0.25">
      <c r="A12847" s="20" t="s">
        <v>26786</v>
      </c>
      <c r="B12847" t="s">
        <v>26603</v>
      </c>
      <c r="C12847" t="s">
        <v>901</v>
      </c>
      <c r="D12847" s="20" t="s">
        <v>1002</v>
      </c>
      <c r="E12847" s="26">
        <v>44075</v>
      </c>
      <c r="F12847">
        <v>5.5</v>
      </c>
      <c r="G12847">
        <v>6.5</v>
      </c>
      <c r="I12847">
        <v>15</v>
      </c>
      <c r="J12847">
        <v>30</v>
      </c>
      <c r="L12847">
        <v>36</v>
      </c>
      <c r="N12847">
        <v>13</v>
      </c>
      <c r="P12847">
        <v>4</v>
      </c>
      <c r="Q12847">
        <v>4</v>
      </c>
      <c r="S12847">
        <v>2</v>
      </c>
    </row>
    <row r="12848" spans="1:19" x14ac:dyDescent="0.25">
      <c r="A12848" s="20" t="s">
        <v>26787</v>
      </c>
      <c r="B12848" t="s">
        <v>26604</v>
      </c>
      <c r="C12848" t="s">
        <v>232</v>
      </c>
      <c r="D12848" s="20" t="s">
        <v>1002</v>
      </c>
      <c r="E12848" s="26">
        <v>44075</v>
      </c>
      <c r="F12848">
        <v>13.5</v>
      </c>
      <c r="G12848">
        <v>14.5</v>
      </c>
      <c r="I12848">
        <v>196</v>
      </c>
      <c r="J12848">
        <v>129</v>
      </c>
      <c r="L12848">
        <v>143</v>
      </c>
      <c r="N12848">
        <v>173</v>
      </c>
      <c r="P12848">
        <v>4</v>
      </c>
      <c r="Q12848">
        <v>6</v>
      </c>
      <c r="S12848">
        <v>23</v>
      </c>
    </row>
    <row r="12849" spans="1:19" x14ac:dyDescent="0.25">
      <c r="A12849" s="20" t="s">
        <v>26788</v>
      </c>
      <c r="B12849" t="s">
        <v>26605</v>
      </c>
      <c r="C12849" t="s">
        <v>317</v>
      </c>
      <c r="D12849" s="20" t="s">
        <v>1002</v>
      </c>
      <c r="E12849" s="26">
        <v>44075</v>
      </c>
      <c r="F12849">
        <v>7.5</v>
      </c>
      <c r="G12849">
        <v>7.5</v>
      </c>
      <c r="I12849">
        <v>10</v>
      </c>
      <c r="J12849">
        <v>39</v>
      </c>
      <c r="L12849">
        <v>43</v>
      </c>
      <c r="N12849">
        <v>10</v>
      </c>
      <c r="P12849">
        <v>0</v>
      </c>
      <c r="Q12849">
        <v>0</v>
      </c>
      <c r="S12849">
        <v>0</v>
      </c>
    </row>
    <row r="12850" spans="1:19" x14ac:dyDescent="0.25">
      <c r="A12850" s="20" t="s">
        <v>26789</v>
      </c>
      <c r="B12850" t="s">
        <v>26606</v>
      </c>
      <c r="C12850" t="s">
        <v>25332</v>
      </c>
      <c r="D12850" s="20" t="s">
        <v>1002</v>
      </c>
      <c r="E12850" s="26">
        <v>44075</v>
      </c>
      <c r="F12850">
        <v>3</v>
      </c>
      <c r="G12850">
        <v>3</v>
      </c>
      <c r="I12850">
        <v>12</v>
      </c>
      <c r="J12850">
        <v>16</v>
      </c>
      <c r="L12850">
        <v>16</v>
      </c>
      <c r="N12850">
        <v>12</v>
      </c>
      <c r="P12850">
        <v>0</v>
      </c>
      <c r="Q12850">
        <v>0</v>
      </c>
      <c r="S12850">
        <v>0</v>
      </c>
    </row>
    <row r="12851" spans="1:19" x14ac:dyDescent="0.25">
      <c r="A12851" s="20" t="s">
        <v>26790</v>
      </c>
      <c r="B12851" t="s">
        <v>26607</v>
      </c>
      <c r="C12851" t="s">
        <v>214</v>
      </c>
      <c r="D12851" s="20" t="s">
        <v>1002</v>
      </c>
      <c r="E12851" s="26">
        <v>44075</v>
      </c>
      <c r="F12851">
        <v>14</v>
      </c>
      <c r="G12851">
        <v>15.5</v>
      </c>
      <c r="I12851">
        <v>69</v>
      </c>
      <c r="J12851">
        <v>120</v>
      </c>
      <c r="L12851">
        <v>131</v>
      </c>
      <c r="N12851">
        <v>56</v>
      </c>
      <c r="P12851">
        <v>9</v>
      </c>
      <c r="Q12851">
        <v>13</v>
      </c>
      <c r="S12851">
        <v>13</v>
      </c>
    </row>
    <row r="12852" spans="1:19" x14ac:dyDescent="0.25">
      <c r="A12852" s="20" t="s">
        <v>26791</v>
      </c>
      <c r="B12852" t="s">
        <v>26608</v>
      </c>
      <c r="C12852" t="s">
        <v>903</v>
      </c>
      <c r="D12852" s="20" t="s">
        <v>1002</v>
      </c>
      <c r="E12852" s="26">
        <v>44075</v>
      </c>
      <c r="F12852">
        <v>4</v>
      </c>
      <c r="G12852">
        <v>3</v>
      </c>
      <c r="I12852">
        <v>16</v>
      </c>
      <c r="J12852">
        <v>22</v>
      </c>
      <c r="L12852">
        <v>16</v>
      </c>
      <c r="N12852">
        <v>13</v>
      </c>
      <c r="P12852">
        <v>2</v>
      </c>
      <c r="Q12852">
        <v>2</v>
      </c>
      <c r="S12852">
        <v>3</v>
      </c>
    </row>
    <row r="12853" spans="1:19" x14ac:dyDescent="0.25">
      <c r="A12853" s="20" t="s">
        <v>26792</v>
      </c>
      <c r="B12853" t="s">
        <v>26609</v>
      </c>
      <c r="C12853" t="s">
        <v>230</v>
      </c>
      <c r="D12853" s="20" t="s">
        <v>1002</v>
      </c>
      <c r="E12853" s="26">
        <v>44075</v>
      </c>
      <c r="F12853">
        <v>0</v>
      </c>
      <c r="G12853">
        <v>0</v>
      </c>
      <c r="I12853">
        <v>0</v>
      </c>
      <c r="J12853">
        <v>0</v>
      </c>
      <c r="L12853">
        <v>0</v>
      </c>
      <c r="N12853">
        <v>0</v>
      </c>
      <c r="P12853">
        <v>0</v>
      </c>
      <c r="Q12853">
        <v>0</v>
      </c>
      <c r="S12853">
        <v>0</v>
      </c>
    </row>
    <row r="12854" spans="1:19" x14ac:dyDescent="0.25">
      <c r="A12854" s="20" t="s">
        <v>26793</v>
      </c>
      <c r="B12854" t="s">
        <v>26610</v>
      </c>
      <c r="C12854" t="s">
        <v>234</v>
      </c>
      <c r="D12854" s="20" t="s">
        <v>1002</v>
      </c>
      <c r="E12854" s="26">
        <v>44075</v>
      </c>
      <c r="F12854">
        <v>0</v>
      </c>
      <c r="G12854">
        <v>0</v>
      </c>
      <c r="I12854">
        <v>0</v>
      </c>
      <c r="J12854">
        <v>0</v>
      </c>
      <c r="L12854">
        <v>0</v>
      </c>
      <c r="N12854">
        <v>0</v>
      </c>
      <c r="P12854">
        <v>0</v>
      </c>
      <c r="Q12854">
        <v>0</v>
      </c>
      <c r="S12854">
        <v>0</v>
      </c>
    </row>
    <row r="12855" spans="1:19" x14ac:dyDescent="0.25">
      <c r="A12855" s="20" t="s">
        <v>26794</v>
      </c>
      <c r="B12855" t="s">
        <v>26611</v>
      </c>
      <c r="C12855" t="s">
        <v>217</v>
      </c>
      <c r="D12855" s="20" t="s">
        <v>1002</v>
      </c>
      <c r="E12855" s="26">
        <v>44075</v>
      </c>
      <c r="F12855">
        <v>0</v>
      </c>
      <c r="G12855">
        <v>0</v>
      </c>
      <c r="I12855">
        <v>0</v>
      </c>
      <c r="J12855">
        <v>0</v>
      </c>
      <c r="L12855">
        <v>0</v>
      </c>
      <c r="N12855">
        <v>0</v>
      </c>
      <c r="P12855">
        <v>0</v>
      </c>
      <c r="Q12855">
        <v>0</v>
      </c>
      <c r="S12855">
        <v>0</v>
      </c>
    </row>
    <row r="12856" spans="1:19" x14ac:dyDescent="0.25">
      <c r="A12856" s="20" t="s">
        <v>26795</v>
      </c>
      <c r="B12856" t="s">
        <v>26612</v>
      </c>
      <c r="C12856" t="s">
        <v>342</v>
      </c>
      <c r="D12856" s="20" t="s">
        <v>1002</v>
      </c>
      <c r="E12856" s="26">
        <v>44075</v>
      </c>
      <c r="F12856">
        <v>2</v>
      </c>
      <c r="G12856">
        <v>3</v>
      </c>
      <c r="I12856">
        <v>24</v>
      </c>
      <c r="J12856">
        <v>18</v>
      </c>
      <c r="L12856">
        <v>36</v>
      </c>
      <c r="N12856">
        <v>24</v>
      </c>
      <c r="P12856">
        <v>5</v>
      </c>
      <c r="Q12856">
        <v>5</v>
      </c>
      <c r="S12856">
        <v>0</v>
      </c>
    </row>
    <row r="12857" spans="1:19" x14ac:dyDescent="0.25">
      <c r="A12857" s="20" t="s">
        <v>26796</v>
      </c>
      <c r="B12857" t="s">
        <v>26613</v>
      </c>
      <c r="C12857" t="s">
        <v>220</v>
      </c>
      <c r="D12857" s="20" t="s">
        <v>1002</v>
      </c>
      <c r="E12857" s="26">
        <v>44075</v>
      </c>
      <c r="F12857">
        <v>0</v>
      </c>
      <c r="G12857">
        <v>0</v>
      </c>
      <c r="I12857">
        <v>0</v>
      </c>
      <c r="J12857">
        <v>0</v>
      </c>
      <c r="L12857">
        <v>0</v>
      </c>
      <c r="N12857">
        <v>0</v>
      </c>
      <c r="P12857">
        <v>0</v>
      </c>
      <c r="Q12857">
        <v>0</v>
      </c>
      <c r="S12857">
        <v>0</v>
      </c>
    </row>
    <row r="12858" spans="1:19" x14ac:dyDescent="0.25">
      <c r="A12858" s="20" t="s">
        <v>26797</v>
      </c>
      <c r="B12858" t="s">
        <v>26614</v>
      </c>
      <c r="C12858" t="s">
        <v>242</v>
      </c>
      <c r="D12858" s="20" t="s">
        <v>1000</v>
      </c>
      <c r="E12858" s="26">
        <v>44075</v>
      </c>
      <c r="F12858">
        <v>0</v>
      </c>
      <c r="G12858">
        <v>0</v>
      </c>
      <c r="I12858">
        <v>0</v>
      </c>
      <c r="J12858">
        <v>0</v>
      </c>
      <c r="L12858">
        <v>0</v>
      </c>
      <c r="N12858">
        <v>0</v>
      </c>
      <c r="P12858">
        <v>0</v>
      </c>
      <c r="Q12858">
        <v>0</v>
      </c>
      <c r="S12858">
        <v>0</v>
      </c>
    </row>
    <row r="12859" spans="1:19" x14ac:dyDescent="0.25">
      <c r="A12859" s="20" t="s">
        <v>26798</v>
      </c>
      <c r="B12859" t="s">
        <v>26615</v>
      </c>
      <c r="C12859" t="s">
        <v>242</v>
      </c>
      <c r="D12859" s="20" t="s">
        <v>1002</v>
      </c>
      <c r="E12859" s="26">
        <v>44075</v>
      </c>
      <c r="F12859">
        <v>0</v>
      </c>
      <c r="G12859">
        <v>0</v>
      </c>
      <c r="I12859">
        <v>0</v>
      </c>
      <c r="J12859">
        <v>0</v>
      </c>
      <c r="L12859">
        <v>0</v>
      </c>
      <c r="N12859">
        <v>0</v>
      </c>
      <c r="P12859">
        <v>0</v>
      </c>
      <c r="Q12859">
        <v>0</v>
      </c>
      <c r="S12859">
        <v>0</v>
      </c>
    </row>
    <row r="12860" spans="1:19" x14ac:dyDescent="0.25">
      <c r="A12860" s="20" t="s">
        <v>26799</v>
      </c>
      <c r="B12860" t="s">
        <v>26616</v>
      </c>
      <c r="C12860" t="s">
        <v>2724</v>
      </c>
      <c r="D12860" s="20" t="s">
        <v>1000</v>
      </c>
      <c r="E12860" s="26">
        <v>44075</v>
      </c>
      <c r="F12860">
        <v>2.5</v>
      </c>
      <c r="G12860">
        <v>1.5</v>
      </c>
      <c r="I12860">
        <v>11</v>
      </c>
      <c r="J12860">
        <v>14</v>
      </c>
      <c r="L12860">
        <v>8</v>
      </c>
      <c r="N12860">
        <v>8</v>
      </c>
      <c r="P12860">
        <v>1</v>
      </c>
      <c r="Q12860">
        <v>1</v>
      </c>
      <c r="S12860">
        <v>3</v>
      </c>
    </row>
    <row r="12861" spans="1:19" x14ac:dyDescent="0.25">
      <c r="A12861" s="20" t="s">
        <v>26800</v>
      </c>
      <c r="B12861" t="s">
        <v>26617</v>
      </c>
      <c r="C12861" t="s">
        <v>2724</v>
      </c>
      <c r="D12861" s="20" t="s">
        <v>1001</v>
      </c>
      <c r="E12861" s="26">
        <v>44075</v>
      </c>
      <c r="F12861">
        <v>5.5</v>
      </c>
      <c r="G12861">
        <v>5</v>
      </c>
      <c r="I12861">
        <v>16</v>
      </c>
      <c r="J12861">
        <v>30</v>
      </c>
      <c r="L12861">
        <v>26</v>
      </c>
      <c r="N12861">
        <v>15</v>
      </c>
      <c r="P12861">
        <v>3</v>
      </c>
      <c r="Q12861">
        <v>4</v>
      </c>
      <c r="S12861">
        <v>1</v>
      </c>
    </row>
    <row r="12862" spans="1:19" x14ac:dyDescent="0.25">
      <c r="A12862" s="20" t="s">
        <v>26801</v>
      </c>
      <c r="B12862" t="s">
        <v>26618</v>
      </c>
      <c r="C12862" t="s">
        <v>2724</v>
      </c>
      <c r="D12862" s="20" t="s">
        <v>1002</v>
      </c>
      <c r="E12862" s="26">
        <v>44075</v>
      </c>
      <c r="F12862">
        <v>8</v>
      </c>
      <c r="G12862">
        <v>6.5</v>
      </c>
      <c r="I12862">
        <v>27</v>
      </c>
      <c r="J12862">
        <v>44</v>
      </c>
      <c r="L12862">
        <v>34</v>
      </c>
      <c r="N12862">
        <v>23</v>
      </c>
      <c r="P12862">
        <v>4</v>
      </c>
      <c r="Q12862">
        <v>5</v>
      </c>
      <c r="S12862">
        <v>4</v>
      </c>
    </row>
    <row r="12863" spans="1:19" x14ac:dyDescent="0.25">
      <c r="A12863" s="20" t="s">
        <v>26802</v>
      </c>
      <c r="B12863" t="s">
        <v>26619</v>
      </c>
      <c r="C12863" t="s">
        <v>237</v>
      </c>
      <c r="D12863" s="20" t="s">
        <v>1000</v>
      </c>
      <c r="E12863" s="26">
        <v>44075</v>
      </c>
      <c r="F12863">
        <v>9</v>
      </c>
      <c r="G12863">
        <v>11</v>
      </c>
      <c r="I12863">
        <v>34</v>
      </c>
      <c r="J12863">
        <v>54</v>
      </c>
      <c r="L12863">
        <v>66</v>
      </c>
      <c r="N12863">
        <v>24</v>
      </c>
      <c r="P12863">
        <v>4</v>
      </c>
      <c r="Q12863">
        <v>6</v>
      </c>
      <c r="S12863">
        <v>10</v>
      </c>
    </row>
    <row r="12864" spans="1:19" x14ac:dyDescent="0.25">
      <c r="A12864" s="20" t="s">
        <v>26803</v>
      </c>
      <c r="B12864" t="s">
        <v>26620</v>
      </c>
      <c r="C12864" t="s">
        <v>237</v>
      </c>
      <c r="D12864" s="20" t="s">
        <v>1002</v>
      </c>
      <c r="E12864" s="26">
        <v>44075</v>
      </c>
      <c r="F12864">
        <v>9</v>
      </c>
      <c r="G12864">
        <v>11</v>
      </c>
      <c r="I12864">
        <v>34</v>
      </c>
      <c r="J12864">
        <v>54</v>
      </c>
      <c r="L12864">
        <v>66</v>
      </c>
      <c r="N12864">
        <v>24</v>
      </c>
      <c r="P12864">
        <v>4</v>
      </c>
      <c r="Q12864">
        <v>6</v>
      </c>
      <c r="S12864">
        <v>10</v>
      </c>
    </row>
    <row r="12865" spans="1:19" x14ac:dyDescent="0.25">
      <c r="A12865" s="20" t="s">
        <v>26804</v>
      </c>
      <c r="B12865" t="s">
        <v>26621</v>
      </c>
      <c r="C12865" t="s">
        <v>238</v>
      </c>
      <c r="D12865" s="20" t="s">
        <v>1000</v>
      </c>
      <c r="E12865" s="26">
        <v>44075</v>
      </c>
      <c r="F12865">
        <v>3</v>
      </c>
      <c r="G12865">
        <v>3</v>
      </c>
      <c r="I12865">
        <v>9</v>
      </c>
      <c r="J12865">
        <v>12</v>
      </c>
      <c r="L12865">
        <v>15</v>
      </c>
      <c r="N12865">
        <v>8</v>
      </c>
      <c r="P12865">
        <v>3</v>
      </c>
      <c r="Q12865">
        <v>4</v>
      </c>
      <c r="S12865">
        <v>1</v>
      </c>
    </row>
    <row r="12866" spans="1:19" x14ac:dyDescent="0.25">
      <c r="A12866" s="20" t="s">
        <v>26805</v>
      </c>
      <c r="B12866" t="s">
        <v>26622</v>
      </c>
      <c r="C12866" t="s">
        <v>238</v>
      </c>
      <c r="D12866" s="20" t="s">
        <v>1002</v>
      </c>
      <c r="E12866" s="26">
        <v>44075</v>
      </c>
      <c r="F12866">
        <v>3</v>
      </c>
      <c r="G12866">
        <v>3</v>
      </c>
      <c r="I12866">
        <v>9</v>
      </c>
      <c r="J12866">
        <v>12</v>
      </c>
      <c r="L12866">
        <v>15</v>
      </c>
      <c r="N12866">
        <v>8</v>
      </c>
      <c r="P12866">
        <v>3</v>
      </c>
      <c r="Q12866">
        <v>4</v>
      </c>
      <c r="S12866">
        <v>1</v>
      </c>
    </row>
    <row r="12867" spans="1:19" x14ac:dyDescent="0.25">
      <c r="A12867" s="20" t="s">
        <v>26806</v>
      </c>
      <c r="B12867" t="s">
        <v>26623</v>
      </c>
      <c r="C12867" t="s">
        <v>239</v>
      </c>
      <c r="D12867" s="20" t="s">
        <v>1000</v>
      </c>
      <c r="E12867" s="26">
        <v>44075</v>
      </c>
      <c r="F12867">
        <v>0</v>
      </c>
      <c r="G12867">
        <v>0</v>
      </c>
      <c r="I12867">
        <v>0</v>
      </c>
      <c r="J12867">
        <v>0</v>
      </c>
      <c r="L12867">
        <v>0</v>
      </c>
      <c r="N12867">
        <v>0</v>
      </c>
      <c r="P12867">
        <v>0</v>
      </c>
      <c r="Q12867">
        <v>0</v>
      </c>
      <c r="S12867">
        <v>0</v>
      </c>
    </row>
    <row r="12868" spans="1:19" x14ac:dyDescent="0.25">
      <c r="A12868" s="20" t="s">
        <v>26807</v>
      </c>
      <c r="B12868" t="s">
        <v>26624</v>
      </c>
      <c r="C12868" t="s">
        <v>239</v>
      </c>
      <c r="D12868" s="20" t="s">
        <v>1002</v>
      </c>
      <c r="E12868" s="26">
        <v>44075</v>
      </c>
      <c r="F12868">
        <v>0</v>
      </c>
      <c r="G12868">
        <v>0</v>
      </c>
      <c r="I12868">
        <v>0</v>
      </c>
      <c r="J12868">
        <v>0</v>
      </c>
      <c r="L12868">
        <v>0</v>
      </c>
      <c r="N12868">
        <v>0</v>
      </c>
      <c r="P12868">
        <v>0</v>
      </c>
      <c r="Q12868">
        <v>0</v>
      </c>
      <c r="S12868">
        <v>0</v>
      </c>
    </row>
    <row r="12869" spans="1:19" x14ac:dyDescent="0.25">
      <c r="A12869" s="20" t="s">
        <v>26808</v>
      </c>
      <c r="B12869" t="s">
        <v>26625</v>
      </c>
      <c r="C12869" t="s">
        <v>1988</v>
      </c>
      <c r="D12869" s="20" t="s">
        <v>1000</v>
      </c>
      <c r="E12869" s="26">
        <v>44075</v>
      </c>
      <c r="F12869">
        <v>2.5</v>
      </c>
      <c r="G12869">
        <v>4.5</v>
      </c>
      <c r="I12869">
        <v>8</v>
      </c>
      <c r="J12869">
        <v>14</v>
      </c>
      <c r="L12869">
        <v>26</v>
      </c>
      <c r="N12869">
        <v>8</v>
      </c>
      <c r="P12869">
        <v>1</v>
      </c>
      <c r="Q12869">
        <v>1</v>
      </c>
      <c r="S12869">
        <v>0</v>
      </c>
    </row>
    <row r="12870" spans="1:19" x14ac:dyDescent="0.25">
      <c r="A12870" s="20" t="s">
        <v>26809</v>
      </c>
      <c r="B12870" t="s">
        <v>26626</v>
      </c>
      <c r="C12870" t="s">
        <v>1988</v>
      </c>
      <c r="D12870" s="20" t="s">
        <v>1001</v>
      </c>
      <c r="E12870" s="26">
        <v>44075</v>
      </c>
      <c r="F12870">
        <v>4.5</v>
      </c>
      <c r="G12870">
        <v>5</v>
      </c>
      <c r="I12870">
        <v>12</v>
      </c>
      <c r="J12870">
        <v>23</v>
      </c>
      <c r="L12870">
        <v>27</v>
      </c>
      <c r="N12870">
        <v>11</v>
      </c>
      <c r="P12870">
        <v>1</v>
      </c>
      <c r="Q12870">
        <v>1</v>
      </c>
      <c r="S12870">
        <v>1</v>
      </c>
    </row>
    <row r="12871" spans="1:19" x14ac:dyDescent="0.25">
      <c r="A12871" s="20" t="s">
        <v>26810</v>
      </c>
      <c r="B12871" t="s">
        <v>26627</v>
      </c>
      <c r="C12871" t="s">
        <v>1988</v>
      </c>
      <c r="D12871" s="20" t="s">
        <v>1002</v>
      </c>
      <c r="E12871" s="26">
        <v>44075</v>
      </c>
      <c r="F12871">
        <v>7</v>
      </c>
      <c r="G12871">
        <v>9.5</v>
      </c>
      <c r="I12871">
        <v>20</v>
      </c>
      <c r="J12871">
        <v>37</v>
      </c>
      <c r="L12871">
        <v>53</v>
      </c>
      <c r="N12871">
        <v>19</v>
      </c>
      <c r="P12871">
        <v>2</v>
      </c>
      <c r="Q12871">
        <v>2</v>
      </c>
      <c r="S12871">
        <v>1</v>
      </c>
    </row>
    <row r="12872" spans="1:19" x14ac:dyDescent="0.25">
      <c r="A12872" s="20" t="s">
        <v>26811</v>
      </c>
      <c r="B12872" t="s">
        <v>26628</v>
      </c>
      <c r="C12872" t="s">
        <v>966</v>
      </c>
      <c r="D12872" s="20" t="s">
        <v>1000</v>
      </c>
      <c r="E12872" s="26">
        <v>44075</v>
      </c>
      <c r="F12872">
        <v>0</v>
      </c>
      <c r="G12872">
        <v>0</v>
      </c>
      <c r="I12872">
        <v>0</v>
      </c>
      <c r="J12872">
        <v>0</v>
      </c>
      <c r="L12872">
        <v>0</v>
      </c>
      <c r="N12872">
        <v>0</v>
      </c>
      <c r="P12872">
        <v>0</v>
      </c>
      <c r="Q12872">
        <v>0</v>
      </c>
      <c r="S12872">
        <v>0</v>
      </c>
    </row>
    <row r="12873" spans="1:19" x14ac:dyDescent="0.25">
      <c r="A12873" s="20" t="s">
        <v>26812</v>
      </c>
      <c r="B12873" t="s">
        <v>26629</v>
      </c>
      <c r="C12873" t="s">
        <v>966</v>
      </c>
      <c r="D12873" s="20" t="s">
        <v>1002</v>
      </c>
      <c r="E12873" s="26">
        <v>44075</v>
      </c>
      <c r="F12873">
        <v>0</v>
      </c>
      <c r="G12873">
        <v>0</v>
      </c>
      <c r="I12873">
        <v>0</v>
      </c>
      <c r="J12873">
        <v>0</v>
      </c>
      <c r="L12873">
        <v>0</v>
      </c>
      <c r="N12873">
        <v>0</v>
      </c>
      <c r="P12873">
        <v>0</v>
      </c>
      <c r="Q12873">
        <v>0</v>
      </c>
      <c r="S12873">
        <v>0</v>
      </c>
    </row>
    <row r="12874" spans="1:19" x14ac:dyDescent="0.25">
      <c r="A12874" s="20" t="s">
        <v>26813</v>
      </c>
      <c r="B12874" t="s">
        <v>26630</v>
      </c>
      <c r="C12874" t="s">
        <v>240</v>
      </c>
      <c r="D12874" s="20" t="s">
        <v>1000</v>
      </c>
      <c r="E12874" s="26">
        <v>44075</v>
      </c>
      <c r="F12874">
        <v>13.5</v>
      </c>
      <c r="G12874">
        <v>17.5</v>
      </c>
      <c r="I12874">
        <v>33</v>
      </c>
      <c r="J12874">
        <v>72</v>
      </c>
      <c r="L12874">
        <v>100</v>
      </c>
      <c r="N12874">
        <v>32</v>
      </c>
      <c r="P12874">
        <v>0</v>
      </c>
      <c r="Q12874">
        <v>0</v>
      </c>
      <c r="S12874">
        <v>1</v>
      </c>
    </row>
    <row r="12875" spans="1:19" x14ac:dyDescent="0.25">
      <c r="A12875" s="20" t="s">
        <v>26814</v>
      </c>
      <c r="B12875" t="s">
        <v>26631</v>
      </c>
      <c r="C12875" t="s">
        <v>240</v>
      </c>
      <c r="D12875" s="20" t="s">
        <v>1002</v>
      </c>
      <c r="E12875" s="26">
        <v>44075</v>
      </c>
      <c r="F12875">
        <v>13.5</v>
      </c>
      <c r="G12875">
        <v>17.5</v>
      </c>
      <c r="I12875">
        <v>33</v>
      </c>
      <c r="J12875">
        <v>72</v>
      </c>
      <c r="L12875">
        <v>100</v>
      </c>
      <c r="N12875">
        <v>32</v>
      </c>
      <c r="P12875">
        <v>0</v>
      </c>
      <c r="Q12875">
        <v>0</v>
      </c>
      <c r="S12875">
        <v>1</v>
      </c>
    </row>
    <row r="12876" spans="1:19" x14ac:dyDescent="0.25">
      <c r="A12876" s="20" t="s">
        <v>26815</v>
      </c>
      <c r="B12876" t="s">
        <v>26632</v>
      </c>
      <c r="C12876" t="s">
        <v>241</v>
      </c>
      <c r="D12876" s="20" t="s">
        <v>1000</v>
      </c>
      <c r="E12876" s="26">
        <v>44075</v>
      </c>
      <c r="F12876">
        <v>33.5</v>
      </c>
      <c r="G12876">
        <v>43.5</v>
      </c>
      <c r="I12876">
        <v>342</v>
      </c>
      <c r="J12876">
        <v>353</v>
      </c>
      <c r="L12876">
        <v>475</v>
      </c>
      <c r="N12876">
        <v>315</v>
      </c>
      <c r="P12876">
        <v>12</v>
      </c>
      <c r="Q12876">
        <v>17</v>
      </c>
      <c r="S12876">
        <v>27</v>
      </c>
    </row>
    <row r="12877" spans="1:19" x14ac:dyDescent="0.25">
      <c r="A12877" s="20" t="s">
        <v>26816</v>
      </c>
      <c r="B12877" t="s">
        <v>26633</v>
      </c>
      <c r="C12877" t="s">
        <v>241</v>
      </c>
      <c r="D12877" s="20" t="s">
        <v>1002</v>
      </c>
      <c r="E12877" s="26">
        <v>44075</v>
      </c>
      <c r="F12877">
        <v>33.5</v>
      </c>
      <c r="G12877">
        <v>43.5</v>
      </c>
      <c r="I12877">
        <v>342</v>
      </c>
      <c r="J12877">
        <v>353</v>
      </c>
      <c r="L12877">
        <v>475</v>
      </c>
      <c r="N12877">
        <v>315</v>
      </c>
      <c r="P12877">
        <v>12</v>
      </c>
      <c r="Q12877">
        <v>17</v>
      </c>
      <c r="S12877">
        <v>27</v>
      </c>
    </row>
    <row r="12878" spans="1:19" x14ac:dyDescent="0.25">
      <c r="A12878" s="20" t="s">
        <v>26817</v>
      </c>
      <c r="B12878" t="s">
        <v>26634</v>
      </c>
      <c r="C12878" t="s">
        <v>318</v>
      </c>
      <c r="D12878" s="20" t="s">
        <v>1000</v>
      </c>
      <c r="E12878" s="26">
        <v>44075</v>
      </c>
      <c r="F12878">
        <v>4</v>
      </c>
      <c r="G12878">
        <v>2.5</v>
      </c>
      <c r="I12878">
        <v>14</v>
      </c>
      <c r="J12878">
        <v>23</v>
      </c>
      <c r="L12878">
        <v>15</v>
      </c>
      <c r="N12878">
        <v>14</v>
      </c>
      <c r="P12878">
        <v>0</v>
      </c>
      <c r="Q12878">
        <v>0</v>
      </c>
      <c r="S12878">
        <v>0</v>
      </c>
    </row>
    <row r="12879" spans="1:19" x14ac:dyDescent="0.25">
      <c r="A12879" s="20" t="s">
        <v>26818</v>
      </c>
      <c r="B12879" t="s">
        <v>26635</v>
      </c>
      <c r="C12879" t="s">
        <v>318</v>
      </c>
      <c r="D12879" s="20" t="s">
        <v>1002</v>
      </c>
      <c r="E12879" s="26">
        <v>44075</v>
      </c>
      <c r="F12879">
        <v>4</v>
      </c>
      <c r="G12879">
        <v>2.5</v>
      </c>
      <c r="I12879">
        <v>14</v>
      </c>
      <c r="J12879">
        <v>23</v>
      </c>
      <c r="L12879">
        <v>15</v>
      </c>
      <c r="N12879">
        <v>14</v>
      </c>
      <c r="P12879">
        <v>0</v>
      </c>
      <c r="Q12879">
        <v>0</v>
      </c>
      <c r="S12879">
        <v>0</v>
      </c>
    </row>
    <row r="12880" spans="1:19" x14ac:dyDescent="0.25">
      <c r="A12880" s="20" t="s">
        <v>26819</v>
      </c>
      <c r="B12880" t="s">
        <v>26636</v>
      </c>
      <c r="C12880" t="s">
        <v>896</v>
      </c>
      <c r="D12880" s="20" t="s">
        <v>1000</v>
      </c>
      <c r="E12880" s="26">
        <v>44075</v>
      </c>
      <c r="F12880">
        <v>68</v>
      </c>
      <c r="G12880">
        <v>83.5</v>
      </c>
      <c r="I12880">
        <v>451</v>
      </c>
      <c r="J12880">
        <v>542</v>
      </c>
      <c r="L12880">
        <v>705</v>
      </c>
      <c r="N12880">
        <v>409</v>
      </c>
      <c r="O12880" t="s">
        <v>904</v>
      </c>
      <c r="P12880">
        <v>21</v>
      </c>
      <c r="Q12880">
        <v>29</v>
      </c>
      <c r="S12880">
        <v>42</v>
      </c>
    </row>
    <row r="12881" spans="1:19" x14ac:dyDescent="0.25">
      <c r="A12881" s="20" t="s">
        <v>26820</v>
      </c>
      <c r="B12881" t="s">
        <v>26637</v>
      </c>
      <c r="C12881" t="s">
        <v>899</v>
      </c>
      <c r="D12881" s="20" t="s">
        <v>1001</v>
      </c>
      <c r="E12881" s="26">
        <v>44075</v>
      </c>
      <c r="F12881">
        <v>10</v>
      </c>
      <c r="G12881">
        <v>10</v>
      </c>
      <c r="I12881">
        <v>28</v>
      </c>
      <c r="J12881">
        <v>53</v>
      </c>
      <c r="L12881">
        <v>53</v>
      </c>
      <c r="N12881">
        <v>26</v>
      </c>
      <c r="O12881" t="s">
        <v>904</v>
      </c>
      <c r="P12881">
        <v>4</v>
      </c>
      <c r="Q12881">
        <v>5</v>
      </c>
      <c r="S12881">
        <v>2</v>
      </c>
    </row>
    <row r="12882" spans="1:19" x14ac:dyDescent="0.25">
      <c r="A12882" s="20" t="s">
        <v>26821</v>
      </c>
      <c r="B12882" t="s">
        <v>26638</v>
      </c>
      <c r="C12882" t="s">
        <v>1237</v>
      </c>
      <c r="D12882" s="20" t="s">
        <v>1000</v>
      </c>
      <c r="E12882" s="26">
        <v>44075</v>
      </c>
      <c r="F12882">
        <v>18.5</v>
      </c>
      <c r="G12882">
        <v>23.5</v>
      </c>
      <c r="I12882">
        <v>52</v>
      </c>
      <c r="J12882">
        <v>100</v>
      </c>
      <c r="L12882">
        <v>134</v>
      </c>
      <c r="N12882">
        <v>48</v>
      </c>
      <c r="P12882">
        <v>2</v>
      </c>
      <c r="Q12882">
        <v>2</v>
      </c>
      <c r="S12882">
        <v>4</v>
      </c>
    </row>
    <row r="12883" spans="1:19" x14ac:dyDescent="0.25">
      <c r="A12883" s="20" t="s">
        <v>26822</v>
      </c>
      <c r="B12883" t="s">
        <v>26639</v>
      </c>
      <c r="C12883" t="s">
        <v>1237</v>
      </c>
      <c r="D12883" s="20" t="s">
        <v>1001</v>
      </c>
      <c r="E12883" s="26">
        <v>44075</v>
      </c>
      <c r="F12883">
        <v>10</v>
      </c>
      <c r="G12883">
        <v>10</v>
      </c>
      <c r="I12883">
        <v>28</v>
      </c>
      <c r="J12883">
        <v>53</v>
      </c>
      <c r="L12883">
        <v>53</v>
      </c>
      <c r="N12883">
        <v>26</v>
      </c>
      <c r="P12883">
        <v>4</v>
      </c>
      <c r="Q12883">
        <v>5</v>
      </c>
      <c r="S12883">
        <v>2</v>
      </c>
    </row>
    <row r="12884" spans="1:19" x14ac:dyDescent="0.25">
      <c r="A12884" s="20" t="s">
        <v>26823</v>
      </c>
      <c r="B12884" t="s">
        <v>26640</v>
      </c>
      <c r="C12884" t="s">
        <v>1237</v>
      </c>
      <c r="D12884" s="20" t="s">
        <v>1002</v>
      </c>
      <c r="E12884" s="26">
        <v>44075</v>
      </c>
      <c r="F12884">
        <v>28.5</v>
      </c>
      <c r="G12884">
        <v>33.5</v>
      </c>
      <c r="I12884">
        <v>80</v>
      </c>
      <c r="J12884">
        <v>153</v>
      </c>
      <c r="L12884">
        <v>187</v>
      </c>
      <c r="N12884">
        <v>74</v>
      </c>
      <c r="P12884">
        <v>6</v>
      </c>
      <c r="Q12884">
        <v>7</v>
      </c>
      <c r="S12884">
        <v>6</v>
      </c>
    </row>
    <row r="12885" spans="1:19" x14ac:dyDescent="0.25">
      <c r="A12885" s="20" t="s">
        <v>26824</v>
      </c>
      <c r="B12885" t="s">
        <v>26641</v>
      </c>
      <c r="C12885" t="s">
        <v>235</v>
      </c>
      <c r="D12885" s="20" t="s">
        <v>1002</v>
      </c>
      <c r="E12885" s="26">
        <v>44075</v>
      </c>
      <c r="F12885">
        <v>78</v>
      </c>
      <c r="G12885">
        <v>93.5</v>
      </c>
      <c r="I12885">
        <v>479</v>
      </c>
      <c r="J12885">
        <v>595</v>
      </c>
      <c r="L12885">
        <v>758</v>
      </c>
      <c r="N12885">
        <v>435</v>
      </c>
      <c r="P12885">
        <v>25</v>
      </c>
      <c r="Q12885">
        <v>34</v>
      </c>
      <c r="S12885">
        <v>44</v>
      </c>
    </row>
    <row r="12886" spans="1:19" x14ac:dyDescent="0.25">
      <c r="A12886" s="20" t="s">
        <v>27013</v>
      </c>
      <c r="B12886" t="s">
        <v>26825</v>
      </c>
      <c r="C12886" t="s">
        <v>228</v>
      </c>
      <c r="D12886" s="20" t="s">
        <v>1000</v>
      </c>
      <c r="E12886" s="26">
        <v>44105</v>
      </c>
      <c r="F12886">
        <v>0</v>
      </c>
      <c r="G12886">
        <v>0</v>
      </c>
      <c r="I12886">
        <v>0</v>
      </c>
      <c r="J12886">
        <v>0</v>
      </c>
      <c r="L12886">
        <v>0</v>
      </c>
      <c r="N12886">
        <v>0</v>
      </c>
      <c r="P12886">
        <v>0</v>
      </c>
      <c r="Q12886">
        <v>0</v>
      </c>
      <c r="S12886">
        <v>0</v>
      </c>
    </row>
    <row r="12887" spans="1:19" x14ac:dyDescent="0.25">
      <c r="A12887" s="20" t="s">
        <v>27014</v>
      </c>
      <c r="B12887" t="s">
        <v>26826</v>
      </c>
      <c r="C12887" t="s">
        <v>211</v>
      </c>
      <c r="D12887" s="20" t="s">
        <v>1000</v>
      </c>
      <c r="E12887" s="26">
        <v>44105</v>
      </c>
      <c r="F12887">
        <v>0</v>
      </c>
      <c r="G12887">
        <v>0</v>
      </c>
      <c r="I12887">
        <v>0</v>
      </c>
      <c r="J12887">
        <v>0</v>
      </c>
      <c r="L12887">
        <v>0</v>
      </c>
      <c r="N12887">
        <v>0</v>
      </c>
      <c r="P12887">
        <v>0</v>
      </c>
      <c r="Q12887">
        <v>0</v>
      </c>
      <c r="S12887">
        <v>0</v>
      </c>
    </row>
    <row r="12888" spans="1:19" x14ac:dyDescent="0.25">
      <c r="A12888" s="20" t="s">
        <v>27015</v>
      </c>
      <c r="B12888" t="s">
        <v>26827</v>
      </c>
      <c r="C12888" t="s">
        <v>213</v>
      </c>
      <c r="D12888" s="20" t="s">
        <v>1000</v>
      </c>
      <c r="E12888" s="26">
        <v>44105</v>
      </c>
      <c r="F12888">
        <v>0</v>
      </c>
      <c r="G12888">
        <v>0</v>
      </c>
      <c r="I12888">
        <v>0</v>
      </c>
      <c r="J12888">
        <v>0</v>
      </c>
      <c r="L12888">
        <v>0</v>
      </c>
      <c r="N12888">
        <v>0</v>
      </c>
      <c r="P12888">
        <v>0</v>
      </c>
      <c r="Q12888">
        <v>0</v>
      </c>
      <c r="S12888">
        <v>0</v>
      </c>
    </row>
    <row r="12889" spans="1:19" x14ac:dyDescent="0.25">
      <c r="A12889" s="20" t="s">
        <v>27016</v>
      </c>
      <c r="B12889" t="s">
        <v>26828</v>
      </c>
      <c r="C12889" t="s">
        <v>229</v>
      </c>
      <c r="D12889" s="20" t="s">
        <v>1000</v>
      </c>
      <c r="E12889" s="26">
        <v>44105</v>
      </c>
      <c r="F12889">
        <v>0</v>
      </c>
      <c r="G12889">
        <v>0</v>
      </c>
      <c r="I12889">
        <v>0</v>
      </c>
      <c r="J12889">
        <v>0</v>
      </c>
      <c r="L12889">
        <v>0</v>
      </c>
      <c r="N12889">
        <v>0</v>
      </c>
      <c r="P12889">
        <v>0</v>
      </c>
      <c r="Q12889">
        <v>0</v>
      </c>
      <c r="S12889">
        <v>0</v>
      </c>
    </row>
    <row r="12890" spans="1:19" x14ac:dyDescent="0.25">
      <c r="A12890" s="20" t="s">
        <v>27017</v>
      </c>
      <c r="B12890" t="s">
        <v>26829</v>
      </c>
      <c r="C12890" t="s">
        <v>1051</v>
      </c>
      <c r="D12890" s="20" t="s">
        <v>1000</v>
      </c>
      <c r="E12890" s="26">
        <v>44105</v>
      </c>
      <c r="F12890">
        <v>0</v>
      </c>
      <c r="G12890">
        <v>0</v>
      </c>
      <c r="I12890">
        <v>0</v>
      </c>
      <c r="J12890">
        <v>0</v>
      </c>
      <c r="L12890">
        <v>0</v>
      </c>
      <c r="N12890">
        <v>0</v>
      </c>
      <c r="P12890">
        <v>0</v>
      </c>
      <c r="Q12890">
        <v>0</v>
      </c>
      <c r="S12890">
        <v>0</v>
      </c>
    </row>
    <row r="12891" spans="1:19" x14ac:dyDescent="0.25">
      <c r="A12891" s="20" t="s">
        <v>27018</v>
      </c>
      <c r="B12891" t="s">
        <v>26830</v>
      </c>
      <c r="C12891" t="s">
        <v>1048</v>
      </c>
      <c r="D12891" s="20" t="s">
        <v>1000</v>
      </c>
      <c r="E12891" s="26">
        <v>44105</v>
      </c>
      <c r="F12891">
        <v>0</v>
      </c>
      <c r="G12891">
        <v>0</v>
      </c>
      <c r="I12891">
        <v>0</v>
      </c>
      <c r="J12891">
        <v>0</v>
      </c>
      <c r="L12891">
        <v>0</v>
      </c>
      <c r="N12891">
        <v>0</v>
      </c>
      <c r="P12891">
        <v>0</v>
      </c>
      <c r="Q12891">
        <v>0</v>
      </c>
      <c r="S12891">
        <v>0</v>
      </c>
    </row>
    <row r="12892" spans="1:19" x14ac:dyDescent="0.25">
      <c r="A12892" s="20" t="s">
        <v>27019</v>
      </c>
      <c r="B12892" t="s">
        <v>26831</v>
      </c>
      <c r="C12892" t="s">
        <v>1047</v>
      </c>
      <c r="D12892" s="20" t="s">
        <v>1000</v>
      </c>
      <c r="E12892" s="26">
        <v>44105</v>
      </c>
      <c r="F12892">
        <v>1.5</v>
      </c>
      <c r="G12892">
        <v>1.5</v>
      </c>
      <c r="I12892">
        <v>15</v>
      </c>
      <c r="J12892">
        <v>8</v>
      </c>
      <c r="L12892">
        <v>8</v>
      </c>
      <c r="N12892">
        <v>11</v>
      </c>
      <c r="P12892">
        <v>0</v>
      </c>
      <c r="Q12892">
        <v>0</v>
      </c>
      <c r="S12892">
        <v>4</v>
      </c>
    </row>
    <row r="12893" spans="1:19" x14ac:dyDescent="0.25">
      <c r="A12893" s="20" t="s">
        <v>27020</v>
      </c>
      <c r="B12893" t="s">
        <v>26832</v>
      </c>
      <c r="C12893" t="s">
        <v>1050</v>
      </c>
      <c r="D12893" s="20" t="s">
        <v>1001</v>
      </c>
      <c r="E12893" s="26">
        <v>44105</v>
      </c>
      <c r="F12893">
        <v>0</v>
      </c>
      <c r="G12893">
        <v>0</v>
      </c>
      <c r="I12893">
        <v>2</v>
      </c>
      <c r="J12893">
        <v>0</v>
      </c>
      <c r="L12893">
        <v>0</v>
      </c>
      <c r="N12893">
        <v>2</v>
      </c>
      <c r="P12893">
        <v>0</v>
      </c>
      <c r="Q12893">
        <v>0</v>
      </c>
      <c r="S12893">
        <v>0</v>
      </c>
    </row>
    <row r="12894" spans="1:19" x14ac:dyDescent="0.25">
      <c r="A12894" s="20" t="s">
        <v>27021</v>
      </c>
      <c r="B12894" t="s">
        <v>26833</v>
      </c>
      <c r="C12894" t="s">
        <v>1050</v>
      </c>
      <c r="D12894" s="20" t="s">
        <v>1000</v>
      </c>
      <c r="E12894" s="26">
        <v>44105</v>
      </c>
      <c r="F12894">
        <v>1</v>
      </c>
      <c r="G12894">
        <v>1</v>
      </c>
      <c r="I12894">
        <v>0</v>
      </c>
      <c r="J12894">
        <v>5</v>
      </c>
      <c r="L12894">
        <v>5</v>
      </c>
      <c r="N12894">
        <v>0</v>
      </c>
      <c r="P12894">
        <v>0</v>
      </c>
      <c r="Q12894">
        <v>0</v>
      </c>
      <c r="S12894">
        <v>0</v>
      </c>
    </row>
    <row r="12895" spans="1:19" x14ac:dyDescent="0.25">
      <c r="A12895" s="20" t="s">
        <v>27022</v>
      </c>
      <c r="B12895" t="s">
        <v>26834</v>
      </c>
      <c r="C12895" t="s">
        <v>1049</v>
      </c>
      <c r="D12895" s="20" t="s">
        <v>1001</v>
      </c>
      <c r="E12895" s="26">
        <v>44105</v>
      </c>
      <c r="F12895">
        <v>0</v>
      </c>
      <c r="G12895">
        <v>0</v>
      </c>
      <c r="I12895">
        <v>0</v>
      </c>
      <c r="J12895">
        <v>0</v>
      </c>
      <c r="L12895">
        <v>0</v>
      </c>
      <c r="N12895">
        <v>0</v>
      </c>
      <c r="P12895">
        <v>0</v>
      </c>
      <c r="Q12895">
        <v>0</v>
      </c>
      <c r="S12895">
        <v>0</v>
      </c>
    </row>
    <row r="12896" spans="1:19" x14ac:dyDescent="0.25">
      <c r="A12896" s="20" t="s">
        <v>27023</v>
      </c>
      <c r="B12896" t="s">
        <v>26835</v>
      </c>
      <c r="C12896" t="s">
        <v>1048</v>
      </c>
      <c r="D12896" s="20" t="s">
        <v>1001</v>
      </c>
      <c r="E12896" s="26">
        <v>44105</v>
      </c>
      <c r="F12896">
        <v>0</v>
      </c>
      <c r="G12896">
        <v>0</v>
      </c>
      <c r="I12896">
        <v>7</v>
      </c>
      <c r="J12896">
        <v>0</v>
      </c>
      <c r="L12896">
        <v>0</v>
      </c>
      <c r="N12896">
        <v>7</v>
      </c>
      <c r="P12896">
        <v>0</v>
      </c>
      <c r="Q12896">
        <v>1</v>
      </c>
      <c r="S12896">
        <v>0</v>
      </c>
    </row>
    <row r="12897" spans="1:19" x14ac:dyDescent="0.25">
      <c r="A12897" s="20" t="s">
        <v>27018</v>
      </c>
      <c r="B12897" t="s">
        <v>26830</v>
      </c>
      <c r="C12897" t="s">
        <v>1048</v>
      </c>
      <c r="D12897" s="20" t="s">
        <v>1000</v>
      </c>
      <c r="E12897" s="26">
        <v>44105</v>
      </c>
      <c r="F12897">
        <v>2.5</v>
      </c>
      <c r="G12897">
        <v>2.5</v>
      </c>
      <c r="I12897">
        <v>0</v>
      </c>
      <c r="J12897">
        <v>14</v>
      </c>
      <c r="L12897">
        <v>14</v>
      </c>
      <c r="N12897">
        <v>0</v>
      </c>
      <c r="P12897">
        <v>0</v>
      </c>
      <c r="Q12897">
        <v>0</v>
      </c>
      <c r="S12897">
        <v>0</v>
      </c>
    </row>
    <row r="12898" spans="1:19" x14ac:dyDescent="0.25">
      <c r="A12898" s="20" t="s">
        <v>27024</v>
      </c>
      <c r="B12898" t="s">
        <v>26836</v>
      </c>
      <c r="C12898" t="s">
        <v>1047</v>
      </c>
      <c r="D12898" s="20" t="s">
        <v>1001</v>
      </c>
      <c r="E12898" s="26">
        <v>44105</v>
      </c>
      <c r="F12898">
        <v>0</v>
      </c>
      <c r="G12898">
        <v>0</v>
      </c>
      <c r="I12898">
        <v>0</v>
      </c>
      <c r="J12898">
        <v>0</v>
      </c>
      <c r="L12898">
        <v>0</v>
      </c>
      <c r="N12898">
        <v>0</v>
      </c>
      <c r="P12898">
        <v>0</v>
      </c>
      <c r="Q12898">
        <v>0</v>
      </c>
      <c r="S12898">
        <v>0</v>
      </c>
    </row>
    <row r="12899" spans="1:19" x14ac:dyDescent="0.25">
      <c r="A12899" s="20" t="s">
        <v>27025</v>
      </c>
      <c r="B12899" t="s">
        <v>26837</v>
      </c>
      <c r="C12899" t="s">
        <v>25345</v>
      </c>
      <c r="D12899" s="20" t="s">
        <v>1001</v>
      </c>
      <c r="E12899" s="26">
        <v>44105</v>
      </c>
      <c r="F12899">
        <v>0</v>
      </c>
      <c r="G12899">
        <v>0</v>
      </c>
      <c r="I12899">
        <v>4</v>
      </c>
      <c r="J12899">
        <v>0</v>
      </c>
      <c r="L12899">
        <v>0</v>
      </c>
      <c r="N12899">
        <v>4</v>
      </c>
      <c r="P12899">
        <v>0</v>
      </c>
      <c r="Q12899">
        <v>2</v>
      </c>
      <c r="S12899">
        <v>0</v>
      </c>
    </row>
    <row r="12900" spans="1:19" x14ac:dyDescent="0.25">
      <c r="A12900" s="20" t="s">
        <v>27026</v>
      </c>
      <c r="B12900" t="s">
        <v>26838</v>
      </c>
      <c r="C12900" t="s">
        <v>25345</v>
      </c>
      <c r="D12900" s="20" t="s">
        <v>1000</v>
      </c>
      <c r="E12900" s="26">
        <v>44105</v>
      </c>
      <c r="F12900">
        <v>1.5</v>
      </c>
      <c r="G12900">
        <v>1.5</v>
      </c>
      <c r="I12900">
        <v>0</v>
      </c>
      <c r="J12900">
        <v>8</v>
      </c>
      <c r="L12900">
        <v>8</v>
      </c>
      <c r="N12900">
        <v>0</v>
      </c>
      <c r="P12900">
        <v>0</v>
      </c>
      <c r="Q12900">
        <v>0</v>
      </c>
      <c r="S12900">
        <v>0</v>
      </c>
    </row>
    <row r="12901" spans="1:19" x14ac:dyDescent="0.25">
      <c r="A12901" s="20" t="s">
        <v>27027</v>
      </c>
      <c r="B12901" t="s">
        <v>26839</v>
      </c>
      <c r="C12901" t="s">
        <v>25700</v>
      </c>
      <c r="D12901" s="20" t="s">
        <v>1000</v>
      </c>
      <c r="E12901" s="26">
        <v>44105</v>
      </c>
      <c r="F12901">
        <v>3</v>
      </c>
      <c r="G12901">
        <v>4</v>
      </c>
      <c r="I12901">
        <v>12</v>
      </c>
      <c r="J12901">
        <v>15</v>
      </c>
      <c r="L12901">
        <v>21</v>
      </c>
      <c r="N12901">
        <v>8</v>
      </c>
      <c r="P12901">
        <v>0</v>
      </c>
      <c r="Q12901">
        <v>1</v>
      </c>
      <c r="S12901">
        <v>4</v>
      </c>
    </row>
    <row r="12902" spans="1:19" x14ac:dyDescent="0.25">
      <c r="A12902" s="20" t="s">
        <v>27028</v>
      </c>
      <c r="B12902" t="s">
        <v>26840</v>
      </c>
      <c r="C12902" t="s">
        <v>959</v>
      </c>
      <c r="D12902" s="20" t="s">
        <v>1000</v>
      </c>
      <c r="E12902" s="26">
        <v>44105</v>
      </c>
      <c r="F12902">
        <v>0</v>
      </c>
      <c r="G12902">
        <v>0</v>
      </c>
      <c r="I12902">
        <v>0</v>
      </c>
      <c r="J12902">
        <v>0</v>
      </c>
      <c r="L12902">
        <v>0</v>
      </c>
      <c r="N12902">
        <v>0</v>
      </c>
      <c r="P12902">
        <v>0</v>
      </c>
      <c r="Q12902">
        <v>0</v>
      </c>
      <c r="S12902">
        <v>0</v>
      </c>
    </row>
    <row r="12903" spans="1:19" x14ac:dyDescent="0.25">
      <c r="A12903" s="20" t="s">
        <v>27029</v>
      </c>
      <c r="B12903" t="s">
        <v>26841</v>
      </c>
      <c r="C12903" t="s">
        <v>205</v>
      </c>
      <c r="D12903" s="20" t="s">
        <v>1000</v>
      </c>
      <c r="E12903" s="26">
        <v>44105</v>
      </c>
      <c r="F12903">
        <v>0</v>
      </c>
      <c r="G12903">
        <v>0</v>
      </c>
      <c r="I12903">
        <v>0</v>
      </c>
      <c r="J12903">
        <v>0</v>
      </c>
      <c r="L12903">
        <v>0</v>
      </c>
      <c r="N12903">
        <v>0</v>
      </c>
      <c r="P12903">
        <v>0</v>
      </c>
      <c r="Q12903">
        <v>0</v>
      </c>
      <c r="S12903">
        <v>0</v>
      </c>
    </row>
    <row r="12904" spans="1:19" x14ac:dyDescent="0.25">
      <c r="A12904" s="20" t="s">
        <v>27030</v>
      </c>
      <c r="B12904" t="s">
        <v>26842</v>
      </c>
      <c r="C12904" t="s">
        <v>384</v>
      </c>
      <c r="D12904" s="20" t="s">
        <v>1000</v>
      </c>
      <c r="E12904" s="26">
        <v>44105</v>
      </c>
      <c r="F12904">
        <v>0</v>
      </c>
      <c r="G12904">
        <v>0</v>
      </c>
      <c r="I12904">
        <v>0</v>
      </c>
      <c r="J12904">
        <v>0</v>
      </c>
      <c r="L12904">
        <v>0</v>
      </c>
      <c r="N12904">
        <v>0</v>
      </c>
      <c r="P12904">
        <v>0</v>
      </c>
      <c r="Q12904">
        <v>0</v>
      </c>
      <c r="S12904">
        <v>0</v>
      </c>
    </row>
    <row r="12905" spans="1:19" x14ac:dyDescent="0.25">
      <c r="A12905" s="20" t="s">
        <v>27031</v>
      </c>
      <c r="B12905" t="s">
        <v>26843</v>
      </c>
      <c r="C12905" t="s">
        <v>210</v>
      </c>
      <c r="D12905" s="20" t="s">
        <v>1000</v>
      </c>
      <c r="E12905" s="26">
        <v>44105</v>
      </c>
      <c r="F12905">
        <v>0</v>
      </c>
      <c r="G12905">
        <v>0</v>
      </c>
      <c r="I12905">
        <v>0</v>
      </c>
      <c r="J12905">
        <v>0</v>
      </c>
      <c r="L12905">
        <v>0</v>
      </c>
      <c r="N12905">
        <v>0</v>
      </c>
      <c r="P12905">
        <v>0</v>
      </c>
      <c r="Q12905">
        <v>0</v>
      </c>
      <c r="S12905">
        <v>0</v>
      </c>
    </row>
    <row r="12906" spans="1:19" x14ac:dyDescent="0.25">
      <c r="A12906" s="20" t="s">
        <v>27032</v>
      </c>
      <c r="B12906" t="s">
        <v>26844</v>
      </c>
      <c r="C12906" t="s">
        <v>215</v>
      </c>
      <c r="D12906" s="20" t="s">
        <v>1000</v>
      </c>
      <c r="E12906" s="26">
        <v>44105</v>
      </c>
      <c r="F12906">
        <v>4</v>
      </c>
      <c r="G12906">
        <v>7</v>
      </c>
      <c r="I12906">
        <v>20</v>
      </c>
      <c r="J12906">
        <v>24</v>
      </c>
      <c r="K12906">
        <v>36</v>
      </c>
      <c r="L12906">
        <v>39</v>
      </c>
      <c r="N12906">
        <v>17</v>
      </c>
      <c r="P12906">
        <v>4</v>
      </c>
      <c r="Q12906">
        <v>5</v>
      </c>
      <c r="S12906">
        <v>3</v>
      </c>
    </row>
    <row r="12907" spans="1:19" x14ac:dyDescent="0.25">
      <c r="A12907" s="20" t="s">
        <v>27033</v>
      </c>
      <c r="B12907" t="s">
        <v>26845</v>
      </c>
      <c r="C12907" t="s">
        <v>960</v>
      </c>
      <c r="D12907" s="20" t="s">
        <v>1000</v>
      </c>
      <c r="E12907" s="26">
        <v>44105</v>
      </c>
      <c r="F12907">
        <v>0</v>
      </c>
      <c r="G12907">
        <v>0</v>
      </c>
      <c r="I12907">
        <v>0</v>
      </c>
      <c r="J12907">
        <v>0</v>
      </c>
      <c r="L12907">
        <v>0</v>
      </c>
      <c r="N12907">
        <v>0</v>
      </c>
      <c r="P12907">
        <v>0</v>
      </c>
      <c r="Q12907">
        <v>0</v>
      </c>
      <c r="S12907">
        <v>0</v>
      </c>
    </row>
    <row r="12908" spans="1:19" x14ac:dyDescent="0.25">
      <c r="A12908" s="20" t="s">
        <v>27034</v>
      </c>
      <c r="B12908" t="s">
        <v>26846</v>
      </c>
      <c r="C12908" t="s">
        <v>961</v>
      </c>
      <c r="D12908" s="20" t="s">
        <v>1000</v>
      </c>
      <c r="E12908" s="26">
        <v>44105</v>
      </c>
      <c r="F12908">
        <v>3</v>
      </c>
      <c r="G12908">
        <v>5</v>
      </c>
      <c r="I12908">
        <v>10</v>
      </c>
      <c r="J12908">
        <v>12</v>
      </c>
      <c r="L12908">
        <v>22</v>
      </c>
      <c r="N12908">
        <v>6</v>
      </c>
      <c r="P12908">
        <v>2</v>
      </c>
      <c r="Q12908">
        <v>3</v>
      </c>
      <c r="S12908">
        <v>4</v>
      </c>
    </row>
    <row r="12909" spans="1:19" x14ac:dyDescent="0.25">
      <c r="A12909" s="20" t="s">
        <v>27035</v>
      </c>
      <c r="B12909" t="s">
        <v>26847</v>
      </c>
      <c r="C12909" t="s">
        <v>221</v>
      </c>
      <c r="D12909" s="20" t="s">
        <v>1000</v>
      </c>
      <c r="E12909" s="26">
        <v>44105</v>
      </c>
      <c r="F12909">
        <v>0</v>
      </c>
      <c r="G12909">
        <v>0</v>
      </c>
      <c r="I12909">
        <v>0</v>
      </c>
      <c r="J12909">
        <v>0</v>
      </c>
      <c r="L12909">
        <v>0</v>
      </c>
      <c r="N12909">
        <v>0</v>
      </c>
      <c r="P12909">
        <v>0</v>
      </c>
      <c r="Q12909">
        <v>0</v>
      </c>
      <c r="S12909">
        <v>0</v>
      </c>
    </row>
    <row r="12910" spans="1:19" x14ac:dyDescent="0.25">
      <c r="A12910" s="20" t="s">
        <v>27036</v>
      </c>
      <c r="B12910" t="s">
        <v>26848</v>
      </c>
      <c r="C12910" t="s">
        <v>222</v>
      </c>
      <c r="D12910" s="20" t="s">
        <v>1000</v>
      </c>
      <c r="E12910" s="26">
        <v>44105</v>
      </c>
      <c r="F12910">
        <v>0</v>
      </c>
      <c r="G12910">
        <v>0</v>
      </c>
      <c r="I12910">
        <v>0</v>
      </c>
      <c r="J12910">
        <v>0</v>
      </c>
      <c r="L12910">
        <v>0</v>
      </c>
      <c r="N12910">
        <v>0</v>
      </c>
      <c r="P12910">
        <v>0</v>
      </c>
      <c r="Q12910">
        <v>0</v>
      </c>
      <c r="S12910">
        <v>0</v>
      </c>
    </row>
    <row r="12911" spans="1:19" x14ac:dyDescent="0.25">
      <c r="A12911" s="20" t="s">
        <v>27037</v>
      </c>
      <c r="B12911" t="s">
        <v>26849</v>
      </c>
      <c r="C12911" t="s">
        <v>1052</v>
      </c>
      <c r="D12911" s="20" t="s">
        <v>1000</v>
      </c>
      <c r="E12911" s="26">
        <v>44105</v>
      </c>
      <c r="F12911">
        <v>2.5</v>
      </c>
      <c r="G12911">
        <v>2.5</v>
      </c>
      <c r="I12911">
        <v>3</v>
      </c>
      <c r="J12911">
        <v>13</v>
      </c>
      <c r="L12911">
        <v>13</v>
      </c>
      <c r="N12911">
        <v>2</v>
      </c>
      <c r="P12911">
        <v>0</v>
      </c>
      <c r="Q12911">
        <v>1</v>
      </c>
      <c r="S12911">
        <v>1</v>
      </c>
    </row>
    <row r="12912" spans="1:19" x14ac:dyDescent="0.25">
      <c r="A12912" s="20" t="s">
        <v>27038</v>
      </c>
      <c r="B12912" t="s">
        <v>26850</v>
      </c>
      <c r="C12912" t="s">
        <v>1053</v>
      </c>
      <c r="D12912" s="20" t="s">
        <v>1000</v>
      </c>
      <c r="E12912" s="26">
        <v>44105</v>
      </c>
      <c r="F12912">
        <v>1.5</v>
      </c>
      <c r="G12912">
        <v>1.5</v>
      </c>
      <c r="I12912">
        <v>3</v>
      </c>
      <c r="J12912">
        <v>8</v>
      </c>
      <c r="L12912">
        <v>8</v>
      </c>
      <c r="N12912">
        <v>2</v>
      </c>
      <c r="P12912">
        <v>1</v>
      </c>
      <c r="Q12912">
        <v>3</v>
      </c>
      <c r="S12912">
        <v>1</v>
      </c>
    </row>
    <row r="12913" spans="1:19" x14ac:dyDescent="0.25">
      <c r="A12913" s="20" t="s">
        <v>27039</v>
      </c>
      <c r="B12913" t="s">
        <v>26851</v>
      </c>
      <c r="C12913" t="s">
        <v>1052</v>
      </c>
      <c r="D12913" s="20" t="s">
        <v>1001</v>
      </c>
      <c r="E12913" s="26">
        <v>44105</v>
      </c>
      <c r="F12913">
        <v>0</v>
      </c>
      <c r="G12913">
        <v>0</v>
      </c>
      <c r="I12913">
        <v>5</v>
      </c>
      <c r="J12913">
        <v>0</v>
      </c>
      <c r="L12913">
        <v>0</v>
      </c>
      <c r="N12913">
        <v>5</v>
      </c>
      <c r="P12913">
        <v>0</v>
      </c>
      <c r="Q12913">
        <v>0</v>
      </c>
      <c r="S12913">
        <v>0</v>
      </c>
    </row>
    <row r="12914" spans="1:19" x14ac:dyDescent="0.25">
      <c r="A12914" s="20" t="s">
        <v>27040</v>
      </c>
      <c r="B12914" t="s">
        <v>26852</v>
      </c>
      <c r="C12914" t="s">
        <v>1053</v>
      </c>
      <c r="D12914" s="20" t="s">
        <v>1001</v>
      </c>
      <c r="E12914" s="26">
        <v>44105</v>
      </c>
      <c r="F12914">
        <v>0</v>
      </c>
      <c r="G12914">
        <v>0</v>
      </c>
      <c r="I12914">
        <v>0</v>
      </c>
      <c r="J12914">
        <v>0</v>
      </c>
      <c r="L12914">
        <v>0</v>
      </c>
      <c r="N12914">
        <v>0</v>
      </c>
      <c r="P12914">
        <v>0</v>
      </c>
      <c r="Q12914">
        <v>0</v>
      </c>
      <c r="S12914">
        <v>0</v>
      </c>
    </row>
    <row r="12915" spans="1:19" x14ac:dyDescent="0.25">
      <c r="A12915" s="20" t="s">
        <v>27041</v>
      </c>
      <c r="B12915" t="s">
        <v>26853</v>
      </c>
      <c r="C12915" t="s">
        <v>1054</v>
      </c>
      <c r="D12915" s="20" t="s">
        <v>1001</v>
      </c>
      <c r="E12915" s="26">
        <v>44105</v>
      </c>
      <c r="F12915">
        <v>0</v>
      </c>
      <c r="G12915">
        <v>0</v>
      </c>
      <c r="I12915">
        <v>2</v>
      </c>
      <c r="J12915">
        <v>0</v>
      </c>
      <c r="L12915">
        <v>0</v>
      </c>
      <c r="N12915">
        <v>2</v>
      </c>
      <c r="P12915">
        <v>0</v>
      </c>
      <c r="Q12915">
        <v>0</v>
      </c>
      <c r="S12915">
        <v>0</v>
      </c>
    </row>
    <row r="12916" spans="1:19" x14ac:dyDescent="0.25">
      <c r="A12916" s="20" t="s">
        <v>27042</v>
      </c>
      <c r="B12916" t="s">
        <v>26854</v>
      </c>
      <c r="C12916" t="s">
        <v>1054</v>
      </c>
      <c r="D12916" s="20" t="s">
        <v>1000</v>
      </c>
      <c r="E12916" s="26">
        <v>44105</v>
      </c>
      <c r="F12916">
        <v>1.5</v>
      </c>
      <c r="G12916">
        <v>1.5</v>
      </c>
      <c r="I12916">
        <v>0</v>
      </c>
      <c r="J12916">
        <v>8</v>
      </c>
      <c r="L12916">
        <v>8</v>
      </c>
      <c r="N12916">
        <v>0</v>
      </c>
      <c r="P12916">
        <v>0</v>
      </c>
      <c r="Q12916">
        <v>0</v>
      </c>
      <c r="S12916">
        <v>0</v>
      </c>
    </row>
    <row r="12917" spans="1:19" x14ac:dyDescent="0.25">
      <c r="A12917" s="20" t="s">
        <v>27043</v>
      </c>
      <c r="B12917" t="s">
        <v>26855</v>
      </c>
      <c r="C12917" t="s">
        <v>25361</v>
      </c>
      <c r="D12917" s="20" t="s">
        <v>1001</v>
      </c>
      <c r="E12917" s="26">
        <v>44105</v>
      </c>
      <c r="F12917">
        <v>0</v>
      </c>
      <c r="G12917">
        <v>0</v>
      </c>
      <c r="I12917">
        <v>4</v>
      </c>
      <c r="J12917">
        <v>0</v>
      </c>
      <c r="L12917">
        <v>0</v>
      </c>
      <c r="N12917">
        <v>4</v>
      </c>
      <c r="P12917">
        <v>1</v>
      </c>
      <c r="Q12917">
        <v>2</v>
      </c>
      <c r="S12917">
        <v>0</v>
      </c>
    </row>
    <row r="12918" spans="1:19" x14ac:dyDescent="0.25">
      <c r="A12918" s="20" t="s">
        <v>27044</v>
      </c>
      <c r="B12918" t="s">
        <v>26856</v>
      </c>
      <c r="C12918" t="s">
        <v>25361</v>
      </c>
      <c r="D12918" s="20" t="s">
        <v>1000</v>
      </c>
      <c r="E12918" s="26">
        <v>44105</v>
      </c>
      <c r="F12918">
        <v>1.5</v>
      </c>
      <c r="G12918">
        <v>1.5</v>
      </c>
      <c r="I12918">
        <v>0</v>
      </c>
      <c r="J12918">
        <v>8</v>
      </c>
      <c r="L12918">
        <v>8</v>
      </c>
      <c r="N12918">
        <v>0</v>
      </c>
      <c r="P12918">
        <v>0</v>
      </c>
      <c r="Q12918">
        <v>0</v>
      </c>
      <c r="S12918">
        <v>0</v>
      </c>
    </row>
    <row r="12919" spans="1:19" x14ac:dyDescent="0.25">
      <c r="A12919" s="20" t="s">
        <v>27045</v>
      </c>
      <c r="B12919" t="s">
        <v>26857</v>
      </c>
      <c r="C12919" t="s">
        <v>200</v>
      </c>
      <c r="D12919" s="20" t="s">
        <v>1000</v>
      </c>
      <c r="E12919" s="26">
        <v>44105</v>
      </c>
      <c r="F12919">
        <v>1</v>
      </c>
      <c r="G12919">
        <v>1</v>
      </c>
      <c r="I12919">
        <v>3</v>
      </c>
      <c r="J12919">
        <v>5</v>
      </c>
      <c r="L12919">
        <v>6</v>
      </c>
      <c r="N12919">
        <v>3</v>
      </c>
      <c r="P12919">
        <v>0</v>
      </c>
      <c r="Q12919">
        <v>0</v>
      </c>
      <c r="S12919">
        <v>0</v>
      </c>
    </row>
    <row r="12920" spans="1:19" x14ac:dyDescent="0.25">
      <c r="A12920" s="20" t="s">
        <v>27046</v>
      </c>
      <c r="B12920" t="s">
        <v>26858</v>
      </c>
      <c r="C12920" t="s">
        <v>204</v>
      </c>
      <c r="D12920" s="20" t="s">
        <v>1000</v>
      </c>
      <c r="E12920" s="26">
        <v>44105</v>
      </c>
      <c r="F12920">
        <v>0</v>
      </c>
      <c r="G12920">
        <v>0</v>
      </c>
      <c r="I12920">
        <v>0</v>
      </c>
      <c r="J12920">
        <v>0</v>
      </c>
      <c r="L12920">
        <v>0</v>
      </c>
      <c r="N12920">
        <v>0</v>
      </c>
      <c r="P12920">
        <v>0</v>
      </c>
      <c r="Q12920">
        <v>0</v>
      </c>
      <c r="S12920">
        <v>0</v>
      </c>
    </row>
    <row r="12921" spans="1:19" x14ac:dyDescent="0.25">
      <c r="A12921" s="20" t="s">
        <v>27047</v>
      </c>
      <c r="B12921" t="s">
        <v>26859</v>
      </c>
      <c r="C12921" t="s">
        <v>385</v>
      </c>
      <c r="D12921" s="20" t="s">
        <v>1000</v>
      </c>
      <c r="E12921" s="26">
        <v>44105</v>
      </c>
      <c r="F12921">
        <v>0</v>
      </c>
      <c r="G12921">
        <v>0</v>
      </c>
      <c r="I12921">
        <v>0</v>
      </c>
      <c r="J12921">
        <v>0</v>
      </c>
      <c r="L12921">
        <v>0</v>
      </c>
      <c r="N12921">
        <v>0</v>
      </c>
      <c r="P12921">
        <v>0</v>
      </c>
      <c r="Q12921">
        <v>0</v>
      </c>
      <c r="S12921">
        <v>0</v>
      </c>
    </row>
    <row r="12922" spans="1:19" x14ac:dyDescent="0.25">
      <c r="A12922" s="20" t="s">
        <v>27048</v>
      </c>
      <c r="B12922" t="s">
        <v>26860</v>
      </c>
      <c r="C12922" t="s">
        <v>208</v>
      </c>
      <c r="D12922" s="20" t="s">
        <v>1000</v>
      </c>
      <c r="E12922" s="26">
        <v>44105</v>
      </c>
      <c r="F12922">
        <v>3</v>
      </c>
      <c r="G12922">
        <v>3</v>
      </c>
      <c r="I12922">
        <v>12</v>
      </c>
      <c r="J12922">
        <v>17</v>
      </c>
      <c r="L12922">
        <v>17</v>
      </c>
      <c r="N12922">
        <v>12</v>
      </c>
      <c r="P12922">
        <v>1</v>
      </c>
      <c r="Q12922">
        <v>2</v>
      </c>
      <c r="S12922">
        <v>0</v>
      </c>
    </row>
    <row r="12923" spans="1:19" x14ac:dyDescent="0.25">
      <c r="A12923" s="20" t="s">
        <v>27049</v>
      </c>
      <c r="B12923" t="s">
        <v>26861</v>
      </c>
      <c r="C12923" t="s">
        <v>900</v>
      </c>
      <c r="D12923" s="20" t="s">
        <v>1000</v>
      </c>
      <c r="E12923" s="26">
        <v>44105</v>
      </c>
      <c r="F12923">
        <v>3.5</v>
      </c>
      <c r="G12923">
        <v>3.5</v>
      </c>
      <c r="I12923">
        <v>11</v>
      </c>
      <c r="J12923">
        <v>20</v>
      </c>
      <c r="L12923">
        <v>20</v>
      </c>
      <c r="N12923">
        <v>9</v>
      </c>
      <c r="P12923">
        <v>0</v>
      </c>
      <c r="Q12923">
        <v>0</v>
      </c>
      <c r="S12923">
        <v>2</v>
      </c>
    </row>
    <row r="12924" spans="1:19" x14ac:dyDescent="0.25">
      <c r="A12924" s="20" t="s">
        <v>27050</v>
      </c>
      <c r="B12924" t="s">
        <v>26862</v>
      </c>
      <c r="C12924" t="s">
        <v>905</v>
      </c>
      <c r="D12924" s="20" t="s">
        <v>1000</v>
      </c>
      <c r="E12924" s="26">
        <v>44105</v>
      </c>
      <c r="F12924">
        <v>0</v>
      </c>
      <c r="G12924">
        <v>0</v>
      </c>
      <c r="I12924">
        <v>0</v>
      </c>
      <c r="J12924">
        <v>0</v>
      </c>
      <c r="L12924">
        <v>0</v>
      </c>
      <c r="N12924">
        <v>0</v>
      </c>
      <c r="P12924">
        <v>0</v>
      </c>
      <c r="Q12924">
        <v>0</v>
      </c>
      <c r="S12924">
        <v>0</v>
      </c>
    </row>
    <row r="12925" spans="1:19" x14ac:dyDescent="0.25">
      <c r="A12925" s="20" t="s">
        <v>27051</v>
      </c>
      <c r="B12925" t="s">
        <v>26863</v>
      </c>
      <c r="C12925" t="s">
        <v>316</v>
      </c>
      <c r="D12925" s="20" t="s">
        <v>1000</v>
      </c>
      <c r="E12925" s="26">
        <v>44105</v>
      </c>
      <c r="F12925">
        <v>4</v>
      </c>
      <c r="G12925">
        <v>4</v>
      </c>
      <c r="I12925">
        <v>3</v>
      </c>
      <c r="J12925">
        <v>22</v>
      </c>
      <c r="L12925">
        <v>22</v>
      </c>
      <c r="N12925">
        <v>3</v>
      </c>
      <c r="P12925">
        <v>0</v>
      </c>
      <c r="Q12925">
        <v>0</v>
      </c>
      <c r="S12925">
        <v>0</v>
      </c>
    </row>
    <row r="12926" spans="1:19" x14ac:dyDescent="0.25">
      <c r="A12926" s="20" t="s">
        <v>27052</v>
      </c>
      <c r="B12926" t="s">
        <v>26864</v>
      </c>
      <c r="C12926" t="s">
        <v>218</v>
      </c>
      <c r="D12926" s="20" t="s">
        <v>1000</v>
      </c>
      <c r="E12926" s="26">
        <v>44105</v>
      </c>
      <c r="F12926">
        <v>0</v>
      </c>
      <c r="G12926">
        <v>0</v>
      </c>
      <c r="I12926">
        <v>0</v>
      </c>
      <c r="J12926">
        <v>0</v>
      </c>
      <c r="L12926">
        <v>0</v>
      </c>
      <c r="N12926">
        <v>0</v>
      </c>
      <c r="P12926">
        <v>0</v>
      </c>
      <c r="Q12926">
        <v>0</v>
      </c>
      <c r="S12926">
        <v>0</v>
      </c>
    </row>
    <row r="12927" spans="1:19" x14ac:dyDescent="0.25">
      <c r="A12927" s="20" t="s">
        <v>27053</v>
      </c>
      <c r="B12927" t="s">
        <v>26865</v>
      </c>
      <c r="C12927" t="s">
        <v>202</v>
      </c>
      <c r="D12927" s="20" t="s">
        <v>1000</v>
      </c>
      <c r="E12927" s="26">
        <v>44105</v>
      </c>
      <c r="F12927">
        <v>8</v>
      </c>
      <c r="G12927">
        <v>8</v>
      </c>
      <c r="I12927">
        <v>76</v>
      </c>
      <c r="J12927">
        <v>90</v>
      </c>
      <c r="L12927">
        <v>90</v>
      </c>
      <c r="N12927">
        <v>75</v>
      </c>
      <c r="P12927">
        <v>1</v>
      </c>
      <c r="Q12927">
        <v>1</v>
      </c>
      <c r="S12927">
        <v>1</v>
      </c>
    </row>
    <row r="12928" spans="1:19" x14ac:dyDescent="0.25">
      <c r="A12928" s="20" t="s">
        <v>27054</v>
      </c>
      <c r="B12928" t="s">
        <v>26866</v>
      </c>
      <c r="C12928" t="s">
        <v>347</v>
      </c>
      <c r="D12928" s="20" t="s">
        <v>1000</v>
      </c>
      <c r="E12928" s="26">
        <v>44105</v>
      </c>
      <c r="F12928">
        <v>0</v>
      </c>
      <c r="G12928">
        <v>0</v>
      </c>
      <c r="I12928">
        <v>0</v>
      </c>
      <c r="J12928">
        <v>0</v>
      </c>
      <c r="L12928">
        <v>0</v>
      </c>
      <c r="N12928">
        <v>0</v>
      </c>
      <c r="P12928">
        <v>0</v>
      </c>
      <c r="Q12928">
        <v>0</v>
      </c>
      <c r="S12928">
        <v>0</v>
      </c>
    </row>
    <row r="12929" spans="1:19" x14ac:dyDescent="0.25">
      <c r="A12929" s="20" t="s">
        <v>27055</v>
      </c>
      <c r="B12929" t="s">
        <v>26867</v>
      </c>
      <c r="C12929" t="s">
        <v>224</v>
      </c>
      <c r="D12929" s="20" t="s">
        <v>1000</v>
      </c>
      <c r="E12929" s="26">
        <v>44105</v>
      </c>
      <c r="F12929">
        <v>0</v>
      </c>
      <c r="G12929">
        <v>0</v>
      </c>
      <c r="I12929">
        <v>0</v>
      </c>
      <c r="J12929">
        <v>0</v>
      </c>
      <c r="L12929">
        <v>0</v>
      </c>
      <c r="N12929">
        <v>0</v>
      </c>
      <c r="P12929">
        <v>0</v>
      </c>
      <c r="Q12929">
        <v>0</v>
      </c>
      <c r="S12929">
        <v>0</v>
      </c>
    </row>
    <row r="12930" spans="1:19" x14ac:dyDescent="0.25">
      <c r="A12930" s="20" t="s">
        <v>27056</v>
      </c>
      <c r="B12930" t="s">
        <v>26868</v>
      </c>
      <c r="C12930" t="s">
        <v>345</v>
      </c>
      <c r="D12930" s="20" t="s">
        <v>1000</v>
      </c>
      <c r="E12930" s="26">
        <v>44105</v>
      </c>
      <c r="F12930">
        <v>0</v>
      </c>
      <c r="G12930">
        <v>0</v>
      </c>
      <c r="I12930">
        <v>0</v>
      </c>
      <c r="J12930">
        <v>0</v>
      </c>
      <c r="L12930">
        <v>0</v>
      </c>
      <c r="N12930">
        <v>0</v>
      </c>
      <c r="P12930">
        <v>0</v>
      </c>
      <c r="Q12930">
        <v>0</v>
      </c>
      <c r="S12930">
        <v>0</v>
      </c>
    </row>
    <row r="12931" spans="1:19" x14ac:dyDescent="0.25">
      <c r="A12931" s="20" t="s">
        <v>27057</v>
      </c>
      <c r="B12931" t="s">
        <v>26869</v>
      </c>
      <c r="C12931" t="s">
        <v>226</v>
      </c>
      <c r="D12931" s="20" t="s">
        <v>1000</v>
      </c>
      <c r="E12931" s="26">
        <v>44105</v>
      </c>
      <c r="F12931">
        <v>11</v>
      </c>
      <c r="G12931">
        <v>11</v>
      </c>
      <c r="I12931">
        <v>10</v>
      </c>
      <c r="J12931">
        <v>121</v>
      </c>
      <c r="L12931">
        <v>121</v>
      </c>
      <c r="N12931">
        <v>10</v>
      </c>
      <c r="P12931">
        <v>0</v>
      </c>
      <c r="Q12931">
        <v>0</v>
      </c>
      <c r="S12931">
        <v>0</v>
      </c>
    </row>
    <row r="12932" spans="1:19" x14ac:dyDescent="0.25">
      <c r="A12932" s="20" t="s">
        <v>27058</v>
      </c>
      <c r="B12932" t="s">
        <v>26870</v>
      </c>
      <c r="C12932" t="s">
        <v>231</v>
      </c>
      <c r="D12932" s="20" t="s">
        <v>1000</v>
      </c>
      <c r="E12932" s="26">
        <v>44105</v>
      </c>
      <c r="F12932">
        <v>11.5</v>
      </c>
      <c r="G12932">
        <v>11.5</v>
      </c>
      <c r="I12932">
        <v>183</v>
      </c>
      <c r="J12932">
        <v>128</v>
      </c>
      <c r="L12932">
        <v>128</v>
      </c>
      <c r="N12932">
        <v>180</v>
      </c>
      <c r="P12932">
        <v>3</v>
      </c>
      <c r="Q12932">
        <v>7</v>
      </c>
      <c r="S12932">
        <v>3</v>
      </c>
    </row>
    <row r="12933" spans="1:19" x14ac:dyDescent="0.25">
      <c r="A12933" s="20" t="s">
        <v>27059</v>
      </c>
      <c r="B12933" t="s">
        <v>26871</v>
      </c>
      <c r="C12933" t="s">
        <v>216</v>
      </c>
      <c r="D12933" s="20" t="s">
        <v>1000</v>
      </c>
      <c r="E12933" s="26">
        <v>44105</v>
      </c>
      <c r="F12933">
        <v>9</v>
      </c>
      <c r="G12933">
        <v>9</v>
      </c>
      <c r="I12933">
        <v>42</v>
      </c>
      <c r="J12933">
        <v>90</v>
      </c>
      <c r="L12933">
        <v>90</v>
      </c>
      <c r="N12933">
        <v>37</v>
      </c>
      <c r="P12933">
        <v>6</v>
      </c>
      <c r="Q12933">
        <v>8</v>
      </c>
      <c r="S12933">
        <v>5</v>
      </c>
    </row>
    <row r="12934" spans="1:19" x14ac:dyDescent="0.25">
      <c r="A12934" s="20" t="s">
        <v>27060</v>
      </c>
      <c r="B12934" t="s">
        <v>26872</v>
      </c>
      <c r="C12934" t="s">
        <v>233</v>
      </c>
      <c r="D12934" s="20" t="s">
        <v>1000</v>
      </c>
      <c r="E12934" s="26">
        <v>44105</v>
      </c>
      <c r="F12934">
        <v>0</v>
      </c>
      <c r="G12934">
        <v>0</v>
      </c>
      <c r="I12934">
        <v>0</v>
      </c>
      <c r="J12934">
        <v>0</v>
      </c>
      <c r="L12934">
        <v>0</v>
      </c>
      <c r="N12934">
        <v>0</v>
      </c>
      <c r="P12934">
        <v>0</v>
      </c>
      <c r="Q12934">
        <v>0</v>
      </c>
      <c r="S12934">
        <v>0</v>
      </c>
    </row>
    <row r="12935" spans="1:19" x14ac:dyDescent="0.25">
      <c r="A12935" s="20" t="s">
        <v>27061</v>
      </c>
      <c r="B12935" t="s">
        <v>26873</v>
      </c>
      <c r="C12935" t="s">
        <v>219</v>
      </c>
      <c r="D12935" s="20" t="s">
        <v>1000</v>
      </c>
      <c r="E12935" s="26">
        <v>44105</v>
      </c>
      <c r="F12935">
        <v>0</v>
      </c>
      <c r="G12935">
        <v>0</v>
      </c>
      <c r="I12935">
        <v>0</v>
      </c>
      <c r="J12935">
        <v>0</v>
      </c>
      <c r="L12935">
        <v>0</v>
      </c>
      <c r="N12935">
        <v>0</v>
      </c>
      <c r="P12935">
        <v>0</v>
      </c>
      <c r="Q12935">
        <v>0</v>
      </c>
      <c r="S12935">
        <v>0</v>
      </c>
    </row>
    <row r="12936" spans="1:19" x14ac:dyDescent="0.25">
      <c r="A12936" s="20" t="s">
        <v>27062</v>
      </c>
      <c r="B12936" t="s">
        <v>26874</v>
      </c>
      <c r="C12936" t="s">
        <v>340</v>
      </c>
      <c r="D12936" s="20" t="s">
        <v>1000</v>
      </c>
      <c r="E12936" s="26">
        <v>44105</v>
      </c>
      <c r="F12936">
        <v>3</v>
      </c>
      <c r="G12936">
        <v>3</v>
      </c>
      <c r="I12936">
        <v>23</v>
      </c>
      <c r="J12936">
        <v>32</v>
      </c>
      <c r="L12936">
        <v>32</v>
      </c>
      <c r="N12936">
        <v>23</v>
      </c>
      <c r="P12936">
        <v>0</v>
      </c>
      <c r="Q12936">
        <v>0</v>
      </c>
      <c r="S12936">
        <v>0</v>
      </c>
    </row>
    <row r="12937" spans="1:19" x14ac:dyDescent="0.25">
      <c r="A12937" s="20" t="s">
        <v>27063</v>
      </c>
      <c r="B12937" t="s">
        <v>26875</v>
      </c>
      <c r="C12937" t="s">
        <v>350</v>
      </c>
      <c r="D12937" s="20" t="s">
        <v>1000</v>
      </c>
      <c r="E12937" s="26">
        <v>44105</v>
      </c>
      <c r="F12937">
        <v>0</v>
      </c>
      <c r="G12937">
        <v>0</v>
      </c>
      <c r="I12937">
        <v>0</v>
      </c>
      <c r="J12937">
        <v>0</v>
      </c>
      <c r="L12937">
        <v>0</v>
      </c>
      <c r="N12937">
        <v>0</v>
      </c>
      <c r="P12937">
        <v>0</v>
      </c>
      <c r="Q12937">
        <v>0</v>
      </c>
      <c r="S12937">
        <v>0</v>
      </c>
    </row>
    <row r="12938" spans="1:19" x14ac:dyDescent="0.25">
      <c r="A12938" s="20" t="s">
        <v>27064</v>
      </c>
      <c r="B12938" t="s">
        <v>26876</v>
      </c>
      <c r="C12938" t="s">
        <v>351</v>
      </c>
      <c r="D12938" s="20" t="s">
        <v>1000</v>
      </c>
      <c r="E12938" s="26">
        <v>44105</v>
      </c>
      <c r="F12938">
        <v>0</v>
      </c>
      <c r="G12938">
        <v>0</v>
      </c>
      <c r="I12938">
        <v>0</v>
      </c>
      <c r="J12938">
        <v>0</v>
      </c>
      <c r="L12938">
        <v>0</v>
      </c>
      <c r="N12938">
        <v>0</v>
      </c>
      <c r="P12938">
        <v>0</v>
      </c>
      <c r="Q12938">
        <v>0</v>
      </c>
      <c r="S12938">
        <v>0</v>
      </c>
    </row>
    <row r="12939" spans="1:19" x14ac:dyDescent="0.25">
      <c r="A12939" s="20" t="s">
        <v>27065</v>
      </c>
      <c r="B12939" t="s">
        <v>26877</v>
      </c>
      <c r="C12939" t="s">
        <v>352</v>
      </c>
      <c r="D12939" s="20" t="s">
        <v>1000</v>
      </c>
      <c r="E12939" s="26">
        <v>44105</v>
      </c>
      <c r="F12939">
        <v>0</v>
      </c>
      <c r="G12939">
        <v>0</v>
      </c>
      <c r="I12939">
        <v>0</v>
      </c>
      <c r="J12939">
        <v>0</v>
      </c>
      <c r="L12939">
        <v>0</v>
      </c>
      <c r="N12939">
        <v>0</v>
      </c>
      <c r="P12939">
        <v>0</v>
      </c>
      <c r="Q12939">
        <v>0</v>
      </c>
      <c r="S12939">
        <v>0</v>
      </c>
    </row>
    <row r="12940" spans="1:19" x14ac:dyDescent="0.25">
      <c r="A12940" s="20" t="s">
        <v>27066</v>
      </c>
      <c r="B12940" t="s">
        <v>26878</v>
      </c>
      <c r="C12940" t="s">
        <v>353</v>
      </c>
      <c r="D12940" s="20" t="s">
        <v>1000</v>
      </c>
      <c r="E12940" s="26">
        <v>44105</v>
      </c>
      <c r="F12940">
        <v>0</v>
      </c>
      <c r="G12940">
        <v>0</v>
      </c>
      <c r="I12940">
        <v>0</v>
      </c>
      <c r="J12940">
        <v>0</v>
      </c>
      <c r="L12940">
        <v>0</v>
      </c>
      <c r="N12940">
        <v>0</v>
      </c>
      <c r="P12940">
        <v>0</v>
      </c>
      <c r="Q12940">
        <v>0</v>
      </c>
      <c r="S12940">
        <v>0</v>
      </c>
    </row>
    <row r="12941" spans="1:19" x14ac:dyDescent="0.25">
      <c r="A12941" s="20" t="s">
        <v>27067</v>
      </c>
      <c r="B12941" t="s">
        <v>26879</v>
      </c>
      <c r="C12941" t="s">
        <v>386</v>
      </c>
      <c r="D12941" s="20" t="s">
        <v>1000</v>
      </c>
      <c r="E12941" s="26">
        <v>44105</v>
      </c>
      <c r="F12941">
        <v>0</v>
      </c>
      <c r="G12941">
        <v>0</v>
      </c>
      <c r="I12941">
        <v>0</v>
      </c>
      <c r="J12941">
        <v>0</v>
      </c>
      <c r="L12941">
        <v>0</v>
      </c>
      <c r="N12941">
        <v>0</v>
      </c>
      <c r="P12941">
        <v>0</v>
      </c>
      <c r="Q12941">
        <v>0</v>
      </c>
      <c r="S12941">
        <v>0</v>
      </c>
    </row>
    <row r="12942" spans="1:19" x14ac:dyDescent="0.25">
      <c r="A12942" s="20" t="s">
        <v>27068</v>
      </c>
      <c r="B12942" t="s">
        <v>26880</v>
      </c>
      <c r="C12942" t="s">
        <v>354</v>
      </c>
      <c r="D12942" s="20" t="s">
        <v>1000</v>
      </c>
      <c r="E12942" s="26">
        <v>44105</v>
      </c>
      <c r="F12942">
        <v>4</v>
      </c>
      <c r="G12942">
        <v>4</v>
      </c>
      <c r="I12942">
        <v>9</v>
      </c>
      <c r="J12942">
        <v>24</v>
      </c>
      <c r="L12942">
        <v>24</v>
      </c>
      <c r="N12942">
        <v>9</v>
      </c>
      <c r="P12942">
        <v>0</v>
      </c>
      <c r="Q12942">
        <v>0</v>
      </c>
      <c r="S12942">
        <v>0</v>
      </c>
    </row>
    <row r="12943" spans="1:19" x14ac:dyDescent="0.25">
      <c r="A12943" s="20" t="s">
        <v>27069</v>
      </c>
      <c r="B12943" t="s">
        <v>26881</v>
      </c>
      <c r="C12943" t="s">
        <v>355</v>
      </c>
      <c r="D12943" s="20" t="s">
        <v>1000</v>
      </c>
      <c r="E12943" s="26">
        <v>44105</v>
      </c>
      <c r="F12943">
        <v>2</v>
      </c>
      <c r="G12943">
        <v>2</v>
      </c>
      <c r="I12943">
        <v>5</v>
      </c>
      <c r="J12943">
        <v>11</v>
      </c>
      <c r="L12943">
        <v>11</v>
      </c>
      <c r="N12943">
        <v>5</v>
      </c>
      <c r="P12943">
        <v>0</v>
      </c>
      <c r="Q12943">
        <v>0</v>
      </c>
      <c r="S12943">
        <v>0</v>
      </c>
    </row>
    <row r="12944" spans="1:19" x14ac:dyDescent="0.25">
      <c r="A12944" s="20" t="s">
        <v>27070</v>
      </c>
      <c r="B12944" t="s">
        <v>26882</v>
      </c>
      <c r="C12944" t="s">
        <v>228</v>
      </c>
      <c r="D12944" s="20" t="s">
        <v>1002</v>
      </c>
      <c r="E12944" s="26">
        <v>44105</v>
      </c>
      <c r="F12944">
        <v>0</v>
      </c>
      <c r="G12944">
        <v>0</v>
      </c>
      <c r="I12944">
        <v>0</v>
      </c>
      <c r="J12944">
        <v>0</v>
      </c>
      <c r="L12944">
        <v>0</v>
      </c>
      <c r="N12944">
        <v>0</v>
      </c>
      <c r="P12944">
        <v>0</v>
      </c>
      <c r="Q12944">
        <v>0</v>
      </c>
      <c r="S12944">
        <v>0</v>
      </c>
    </row>
    <row r="12945" spans="1:19" x14ac:dyDescent="0.25">
      <c r="A12945" s="20" t="s">
        <v>27071</v>
      </c>
      <c r="B12945" t="s">
        <v>26883</v>
      </c>
      <c r="C12945" t="s">
        <v>211</v>
      </c>
      <c r="D12945" s="20" t="s">
        <v>1002</v>
      </c>
      <c r="E12945" s="26">
        <v>44105</v>
      </c>
      <c r="F12945">
        <v>0</v>
      </c>
      <c r="G12945">
        <v>0</v>
      </c>
      <c r="I12945">
        <v>0</v>
      </c>
      <c r="J12945">
        <v>0</v>
      </c>
      <c r="L12945">
        <v>0</v>
      </c>
      <c r="N12945">
        <v>0</v>
      </c>
      <c r="P12945">
        <v>0</v>
      </c>
      <c r="Q12945">
        <v>0</v>
      </c>
      <c r="S12945">
        <v>0</v>
      </c>
    </row>
    <row r="12946" spans="1:19" x14ac:dyDescent="0.25">
      <c r="A12946" s="20" t="s">
        <v>27072</v>
      </c>
      <c r="B12946" t="s">
        <v>26884</v>
      </c>
      <c r="C12946" t="s">
        <v>213</v>
      </c>
      <c r="D12946" s="20" t="s">
        <v>1002</v>
      </c>
      <c r="E12946" s="26">
        <v>44105</v>
      </c>
      <c r="F12946">
        <v>0</v>
      </c>
      <c r="G12946">
        <v>0</v>
      </c>
      <c r="I12946">
        <v>0</v>
      </c>
      <c r="J12946">
        <v>0</v>
      </c>
      <c r="L12946">
        <v>0</v>
      </c>
      <c r="N12946">
        <v>0</v>
      </c>
      <c r="P12946">
        <v>0</v>
      </c>
      <c r="Q12946">
        <v>0</v>
      </c>
      <c r="S12946">
        <v>0</v>
      </c>
    </row>
    <row r="12947" spans="1:19" x14ac:dyDescent="0.25">
      <c r="A12947" s="20" t="s">
        <v>27073</v>
      </c>
      <c r="B12947" t="s">
        <v>26885</v>
      </c>
      <c r="C12947" t="s">
        <v>229</v>
      </c>
      <c r="D12947" s="20" t="s">
        <v>1002</v>
      </c>
      <c r="E12947" s="26">
        <v>44105</v>
      </c>
      <c r="F12947">
        <v>0</v>
      </c>
      <c r="G12947">
        <v>0</v>
      </c>
      <c r="I12947">
        <v>0</v>
      </c>
      <c r="J12947">
        <v>0</v>
      </c>
      <c r="L12947">
        <v>0</v>
      </c>
      <c r="N12947">
        <v>0</v>
      </c>
      <c r="P12947">
        <v>0</v>
      </c>
      <c r="Q12947">
        <v>0</v>
      </c>
      <c r="S12947">
        <v>0</v>
      </c>
    </row>
    <row r="12948" spans="1:19" x14ac:dyDescent="0.25">
      <c r="A12948" s="20" t="s">
        <v>27074</v>
      </c>
      <c r="B12948" t="s">
        <v>26886</v>
      </c>
      <c r="C12948" t="s">
        <v>1051</v>
      </c>
      <c r="D12948" s="20" t="s">
        <v>1002</v>
      </c>
      <c r="E12948" s="26">
        <v>44105</v>
      </c>
      <c r="F12948">
        <v>0</v>
      </c>
      <c r="G12948">
        <v>0</v>
      </c>
      <c r="I12948">
        <v>0</v>
      </c>
      <c r="J12948">
        <v>0</v>
      </c>
      <c r="L12948">
        <v>0</v>
      </c>
      <c r="N12948">
        <v>0</v>
      </c>
      <c r="P12948">
        <v>0</v>
      </c>
      <c r="Q12948">
        <v>0</v>
      </c>
      <c r="S12948">
        <v>0</v>
      </c>
    </row>
    <row r="12949" spans="1:19" x14ac:dyDescent="0.25">
      <c r="A12949" s="20" t="s">
        <v>27075</v>
      </c>
      <c r="B12949" t="s">
        <v>26887</v>
      </c>
      <c r="C12949" t="s">
        <v>1049</v>
      </c>
      <c r="D12949" s="20" t="s">
        <v>1002</v>
      </c>
      <c r="E12949" s="26">
        <v>44105</v>
      </c>
      <c r="F12949">
        <v>0</v>
      </c>
      <c r="G12949">
        <v>0</v>
      </c>
      <c r="I12949">
        <v>0</v>
      </c>
      <c r="J12949">
        <v>0</v>
      </c>
      <c r="L12949">
        <v>0</v>
      </c>
      <c r="N12949">
        <v>0</v>
      </c>
      <c r="P12949">
        <v>0</v>
      </c>
      <c r="Q12949">
        <v>0</v>
      </c>
      <c r="S12949">
        <v>0</v>
      </c>
    </row>
    <row r="12950" spans="1:19" x14ac:dyDescent="0.25">
      <c r="A12950" s="20" t="s">
        <v>27076</v>
      </c>
      <c r="B12950" t="s">
        <v>26888</v>
      </c>
      <c r="C12950" t="s">
        <v>25345</v>
      </c>
      <c r="D12950" s="20" t="s">
        <v>1002</v>
      </c>
      <c r="E12950" s="26">
        <v>44105</v>
      </c>
      <c r="F12950">
        <v>1.5</v>
      </c>
      <c r="G12950">
        <v>1.5</v>
      </c>
      <c r="I12950">
        <v>4</v>
      </c>
      <c r="J12950">
        <v>8</v>
      </c>
      <c r="L12950">
        <v>8</v>
      </c>
      <c r="N12950">
        <v>4</v>
      </c>
      <c r="P12950">
        <v>0</v>
      </c>
      <c r="Q12950">
        <v>2</v>
      </c>
      <c r="S12950">
        <v>0</v>
      </c>
    </row>
    <row r="12951" spans="1:19" x14ac:dyDescent="0.25">
      <c r="A12951" s="20" t="s">
        <v>27077</v>
      </c>
      <c r="B12951" t="s">
        <v>26889</v>
      </c>
      <c r="C12951" t="s">
        <v>25700</v>
      </c>
      <c r="D12951" s="20" t="s">
        <v>1002</v>
      </c>
      <c r="E12951" s="26">
        <v>44105</v>
      </c>
      <c r="F12951">
        <v>3</v>
      </c>
      <c r="G12951">
        <v>4</v>
      </c>
      <c r="I12951">
        <v>12</v>
      </c>
      <c r="J12951">
        <v>15</v>
      </c>
      <c r="L12951">
        <v>21</v>
      </c>
      <c r="N12951">
        <v>8</v>
      </c>
      <c r="P12951">
        <v>0</v>
      </c>
      <c r="Q12951">
        <v>1</v>
      </c>
      <c r="S12951">
        <v>4</v>
      </c>
    </row>
    <row r="12952" spans="1:19" x14ac:dyDescent="0.25">
      <c r="A12952" s="20" t="s">
        <v>27078</v>
      </c>
      <c r="B12952" t="s">
        <v>26890</v>
      </c>
      <c r="C12952" t="s">
        <v>959</v>
      </c>
      <c r="D12952" s="20" t="s">
        <v>1002</v>
      </c>
      <c r="E12952" s="26">
        <v>44105</v>
      </c>
      <c r="F12952">
        <v>0</v>
      </c>
      <c r="G12952">
        <v>0</v>
      </c>
      <c r="I12952">
        <v>0</v>
      </c>
      <c r="J12952">
        <v>0</v>
      </c>
      <c r="L12952">
        <v>0</v>
      </c>
      <c r="N12952">
        <v>0</v>
      </c>
      <c r="P12952">
        <v>0</v>
      </c>
      <c r="Q12952">
        <v>0</v>
      </c>
      <c r="S12952">
        <v>0</v>
      </c>
    </row>
    <row r="12953" spans="1:19" x14ac:dyDescent="0.25">
      <c r="A12953" s="20" t="s">
        <v>27079</v>
      </c>
      <c r="B12953" t="s">
        <v>26891</v>
      </c>
      <c r="C12953" t="s">
        <v>205</v>
      </c>
      <c r="D12953" s="20" t="s">
        <v>1002</v>
      </c>
      <c r="E12953" s="26">
        <v>44105</v>
      </c>
      <c r="F12953">
        <v>0</v>
      </c>
      <c r="G12953">
        <v>0</v>
      </c>
      <c r="I12953">
        <v>0</v>
      </c>
      <c r="J12953">
        <v>0</v>
      </c>
      <c r="L12953">
        <v>0</v>
      </c>
      <c r="N12953">
        <v>0</v>
      </c>
      <c r="P12953">
        <v>0</v>
      </c>
      <c r="Q12953">
        <v>0</v>
      </c>
      <c r="S12953">
        <v>0</v>
      </c>
    </row>
    <row r="12954" spans="1:19" x14ac:dyDescent="0.25">
      <c r="A12954" s="20" t="s">
        <v>27080</v>
      </c>
      <c r="B12954" t="s">
        <v>26892</v>
      </c>
      <c r="C12954" t="s">
        <v>384</v>
      </c>
      <c r="D12954" s="20" t="s">
        <v>1002</v>
      </c>
      <c r="E12954" s="26">
        <v>44105</v>
      </c>
      <c r="F12954">
        <v>0</v>
      </c>
      <c r="G12954">
        <v>0</v>
      </c>
      <c r="I12954">
        <v>0</v>
      </c>
      <c r="J12954">
        <v>0</v>
      </c>
      <c r="L12954">
        <v>0</v>
      </c>
      <c r="N12954">
        <v>0</v>
      </c>
      <c r="P12954">
        <v>0</v>
      </c>
      <c r="Q12954">
        <v>0</v>
      </c>
      <c r="S12954">
        <v>0</v>
      </c>
    </row>
    <row r="12955" spans="1:19" x14ac:dyDescent="0.25">
      <c r="A12955" s="20" t="s">
        <v>27081</v>
      </c>
      <c r="B12955" t="s">
        <v>26893</v>
      </c>
      <c r="C12955" t="s">
        <v>210</v>
      </c>
      <c r="D12955" s="20" t="s">
        <v>1002</v>
      </c>
      <c r="E12955" s="26">
        <v>44105</v>
      </c>
      <c r="F12955">
        <v>0</v>
      </c>
      <c r="G12955">
        <v>0</v>
      </c>
      <c r="I12955">
        <v>0</v>
      </c>
      <c r="J12955">
        <v>0</v>
      </c>
      <c r="L12955">
        <v>0</v>
      </c>
      <c r="N12955">
        <v>0</v>
      </c>
      <c r="P12955">
        <v>0</v>
      </c>
      <c r="Q12955">
        <v>0</v>
      </c>
      <c r="S12955">
        <v>0</v>
      </c>
    </row>
    <row r="12956" spans="1:19" x14ac:dyDescent="0.25">
      <c r="A12956" s="20" t="s">
        <v>27082</v>
      </c>
      <c r="B12956" t="s">
        <v>26894</v>
      </c>
      <c r="C12956" t="s">
        <v>215</v>
      </c>
      <c r="D12956" s="20" t="s">
        <v>1002</v>
      </c>
      <c r="E12956" s="26">
        <v>44105</v>
      </c>
      <c r="F12956">
        <v>4</v>
      </c>
      <c r="G12956">
        <v>7</v>
      </c>
      <c r="I12956">
        <v>20</v>
      </c>
      <c r="J12956">
        <v>24</v>
      </c>
      <c r="L12956">
        <v>39</v>
      </c>
      <c r="N12956">
        <v>17</v>
      </c>
      <c r="P12956">
        <v>4</v>
      </c>
      <c r="Q12956">
        <v>5</v>
      </c>
      <c r="S12956">
        <v>3</v>
      </c>
    </row>
    <row r="12957" spans="1:19" x14ac:dyDescent="0.25">
      <c r="A12957" s="20" t="s">
        <v>27083</v>
      </c>
      <c r="B12957" t="s">
        <v>26895</v>
      </c>
      <c r="C12957" t="s">
        <v>960</v>
      </c>
      <c r="D12957" s="20" t="s">
        <v>1002</v>
      </c>
      <c r="E12957" s="26">
        <v>44105</v>
      </c>
      <c r="F12957">
        <v>0</v>
      </c>
      <c r="G12957">
        <v>0</v>
      </c>
      <c r="I12957">
        <v>0</v>
      </c>
      <c r="J12957">
        <v>0</v>
      </c>
      <c r="L12957">
        <v>0</v>
      </c>
      <c r="N12957">
        <v>0</v>
      </c>
      <c r="P12957">
        <v>0</v>
      </c>
      <c r="Q12957">
        <v>0</v>
      </c>
      <c r="S12957">
        <v>0</v>
      </c>
    </row>
    <row r="12958" spans="1:19" x14ac:dyDescent="0.25">
      <c r="A12958" s="20" t="s">
        <v>27084</v>
      </c>
      <c r="B12958" t="s">
        <v>26896</v>
      </c>
      <c r="C12958" t="s">
        <v>961</v>
      </c>
      <c r="D12958" s="20" t="s">
        <v>1002</v>
      </c>
      <c r="E12958" s="26">
        <v>44105</v>
      </c>
      <c r="F12958">
        <v>3</v>
      </c>
      <c r="G12958">
        <v>5</v>
      </c>
      <c r="I12958">
        <v>10</v>
      </c>
      <c r="J12958">
        <v>12</v>
      </c>
      <c r="L12958">
        <v>22</v>
      </c>
      <c r="N12958">
        <v>6</v>
      </c>
      <c r="P12958">
        <v>2</v>
      </c>
      <c r="Q12958">
        <v>3</v>
      </c>
      <c r="S12958">
        <v>4</v>
      </c>
    </row>
    <row r="12959" spans="1:19" x14ac:dyDescent="0.25">
      <c r="A12959" s="20" t="s">
        <v>27085</v>
      </c>
      <c r="B12959" t="s">
        <v>26897</v>
      </c>
      <c r="C12959" t="s">
        <v>221</v>
      </c>
      <c r="D12959" s="20" t="s">
        <v>1002</v>
      </c>
      <c r="E12959" s="26">
        <v>44105</v>
      </c>
      <c r="F12959">
        <v>0</v>
      </c>
      <c r="G12959">
        <v>0</v>
      </c>
      <c r="I12959">
        <v>0</v>
      </c>
      <c r="J12959">
        <v>0</v>
      </c>
      <c r="L12959">
        <v>0</v>
      </c>
      <c r="N12959">
        <v>0</v>
      </c>
      <c r="P12959">
        <v>0</v>
      </c>
      <c r="Q12959">
        <v>0</v>
      </c>
      <c r="S12959">
        <v>0</v>
      </c>
    </row>
    <row r="12960" spans="1:19" x14ac:dyDescent="0.25">
      <c r="A12960" s="20" t="s">
        <v>27086</v>
      </c>
      <c r="B12960" t="s">
        <v>26898</v>
      </c>
      <c r="C12960" t="s">
        <v>222</v>
      </c>
      <c r="D12960" s="20" t="s">
        <v>1002</v>
      </c>
      <c r="E12960" s="26">
        <v>44105</v>
      </c>
      <c r="F12960">
        <v>0</v>
      </c>
      <c r="G12960">
        <v>0</v>
      </c>
      <c r="I12960">
        <v>0</v>
      </c>
      <c r="J12960">
        <v>0</v>
      </c>
      <c r="L12960">
        <v>0</v>
      </c>
      <c r="N12960">
        <v>0</v>
      </c>
      <c r="P12960">
        <v>0</v>
      </c>
      <c r="Q12960">
        <v>0</v>
      </c>
      <c r="S12960">
        <v>0</v>
      </c>
    </row>
    <row r="12961" spans="1:19" x14ac:dyDescent="0.25">
      <c r="A12961" s="20" t="s">
        <v>27087</v>
      </c>
      <c r="B12961" t="s">
        <v>26899</v>
      </c>
      <c r="C12961" t="s">
        <v>25361</v>
      </c>
      <c r="D12961" s="20" t="s">
        <v>1002</v>
      </c>
      <c r="E12961" s="26">
        <v>44105</v>
      </c>
      <c r="F12961">
        <v>1.5</v>
      </c>
      <c r="G12961">
        <v>1.5</v>
      </c>
      <c r="I12961">
        <v>4</v>
      </c>
      <c r="J12961">
        <v>8</v>
      </c>
      <c r="L12961">
        <v>8</v>
      </c>
      <c r="N12961">
        <v>4</v>
      </c>
      <c r="P12961">
        <v>1</v>
      </c>
      <c r="Q12961">
        <v>2</v>
      </c>
      <c r="S12961">
        <v>0</v>
      </c>
    </row>
    <row r="12962" spans="1:19" x14ac:dyDescent="0.25">
      <c r="A12962" s="20" t="s">
        <v>27088</v>
      </c>
      <c r="B12962" t="s">
        <v>26900</v>
      </c>
      <c r="C12962" t="s">
        <v>200</v>
      </c>
      <c r="D12962" s="20" t="s">
        <v>1002</v>
      </c>
      <c r="E12962" s="26">
        <v>44105</v>
      </c>
      <c r="F12962">
        <v>1</v>
      </c>
      <c r="G12962">
        <v>1</v>
      </c>
      <c r="I12962">
        <v>3</v>
      </c>
      <c r="J12962">
        <v>5</v>
      </c>
      <c r="L12962">
        <v>6</v>
      </c>
      <c r="N12962">
        <v>3</v>
      </c>
      <c r="P12962">
        <v>0</v>
      </c>
      <c r="Q12962">
        <v>0</v>
      </c>
      <c r="S12962">
        <v>0</v>
      </c>
    </row>
    <row r="12963" spans="1:19" x14ac:dyDescent="0.25">
      <c r="A12963" s="20" t="s">
        <v>27089</v>
      </c>
      <c r="B12963" t="s">
        <v>26901</v>
      </c>
      <c r="C12963" t="s">
        <v>204</v>
      </c>
      <c r="D12963" s="20" t="s">
        <v>1002</v>
      </c>
      <c r="E12963" s="26">
        <v>44105</v>
      </c>
      <c r="F12963">
        <v>0</v>
      </c>
      <c r="G12963">
        <v>0</v>
      </c>
      <c r="I12963">
        <v>0</v>
      </c>
      <c r="J12963">
        <v>0</v>
      </c>
      <c r="L12963">
        <v>0</v>
      </c>
      <c r="N12963">
        <v>0</v>
      </c>
      <c r="P12963">
        <v>0</v>
      </c>
      <c r="Q12963">
        <v>0</v>
      </c>
      <c r="S12963">
        <v>0</v>
      </c>
    </row>
    <row r="12964" spans="1:19" x14ac:dyDescent="0.25">
      <c r="A12964" s="20" t="s">
        <v>27090</v>
      </c>
      <c r="B12964" t="s">
        <v>26902</v>
      </c>
      <c r="C12964" t="s">
        <v>385</v>
      </c>
      <c r="D12964" s="20" t="s">
        <v>1002</v>
      </c>
      <c r="E12964" s="26">
        <v>44105</v>
      </c>
      <c r="F12964">
        <v>0</v>
      </c>
      <c r="G12964">
        <v>0</v>
      </c>
      <c r="I12964">
        <v>0</v>
      </c>
      <c r="J12964">
        <v>0</v>
      </c>
      <c r="L12964">
        <v>0</v>
      </c>
      <c r="N12964">
        <v>0</v>
      </c>
      <c r="P12964">
        <v>0</v>
      </c>
      <c r="Q12964">
        <v>0</v>
      </c>
      <c r="S12964">
        <v>0</v>
      </c>
    </row>
    <row r="12965" spans="1:19" x14ac:dyDescent="0.25">
      <c r="A12965" s="20" t="s">
        <v>27091</v>
      </c>
      <c r="B12965" t="s">
        <v>26903</v>
      </c>
      <c r="C12965" t="s">
        <v>208</v>
      </c>
      <c r="D12965" s="20" t="s">
        <v>1002</v>
      </c>
      <c r="E12965" s="26">
        <v>44105</v>
      </c>
      <c r="F12965">
        <v>3</v>
      </c>
      <c r="G12965">
        <v>3</v>
      </c>
      <c r="I12965">
        <v>12</v>
      </c>
      <c r="J12965">
        <v>17</v>
      </c>
      <c r="L12965">
        <v>17</v>
      </c>
      <c r="N12965">
        <v>12</v>
      </c>
      <c r="P12965">
        <v>1</v>
      </c>
      <c r="Q12965">
        <v>2</v>
      </c>
      <c r="S12965">
        <v>0</v>
      </c>
    </row>
    <row r="12966" spans="1:19" x14ac:dyDescent="0.25">
      <c r="A12966" s="20" t="s">
        <v>27092</v>
      </c>
      <c r="B12966" t="s">
        <v>26904</v>
      </c>
      <c r="C12966" t="s">
        <v>900</v>
      </c>
      <c r="D12966" s="20" t="s">
        <v>1002</v>
      </c>
      <c r="E12966" s="26">
        <v>44105</v>
      </c>
      <c r="F12966">
        <v>3.5</v>
      </c>
      <c r="G12966">
        <v>3.5</v>
      </c>
      <c r="I12966">
        <v>11</v>
      </c>
      <c r="J12966">
        <v>20</v>
      </c>
      <c r="L12966">
        <v>20</v>
      </c>
      <c r="N12966">
        <v>9</v>
      </c>
      <c r="P12966">
        <v>0</v>
      </c>
      <c r="Q12966">
        <v>0</v>
      </c>
      <c r="S12966">
        <v>2</v>
      </c>
    </row>
    <row r="12967" spans="1:19" x14ac:dyDescent="0.25">
      <c r="A12967" s="20" t="s">
        <v>27093</v>
      </c>
      <c r="B12967" t="s">
        <v>26905</v>
      </c>
      <c r="C12967" t="s">
        <v>905</v>
      </c>
      <c r="D12967" s="20" t="s">
        <v>1002</v>
      </c>
      <c r="E12967" s="26">
        <v>44105</v>
      </c>
      <c r="F12967">
        <v>0</v>
      </c>
      <c r="G12967">
        <v>0</v>
      </c>
      <c r="I12967">
        <v>0</v>
      </c>
      <c r="J12967">
        <v>0</v>
      </c>
      <c r="L12967">
        <v>0</v>
      </c>
      <c r="N12967">
        <v>0</v>
      </c>
      <c r="P12967">
        <v>0</v>
      </c>
      <c r="Q12967">
        <v>0</v>
      </c>
      <c r="S12967">
        <v>0</v>
      </c>
    </row>
    <row r="12968" spans="1:19" x14ac:dyDescent="0.25">
      <c r="A12968" s="20" t="s">
        <v>27094</v>
      </c>
      <c r="B12968" t="s">
        <v>26906</v>
      </c>
      <c r="C12968" t="s">
        <v>316</v>
      </c>
      <c r="D12968" s="20" t="s">
        <v>1002</v>
      </c>
      <c r="E12968" s="26">
        <v>44105</v>
      </c>
      <c r="F12968">
        <v>4</v>
      </c>
      <c r="G12968">
        <v>4</v>
      </c>
      <c r="I12968">
        <v>3</v>
      </c>
      <c r="J12968">
        <v>22</v>
      </c>
      <c r="L12968">
        <v>22</v>
      </c>
      <c r="N12968">
        <v>3</v>
      </c>
      <c r="P12968">
        <v>0</v>
      </c>
      <c r="Q12968">
        <v>0</v>
      </c>
      <c r="S12968">
        <v>0</v>
      </c>
    </row>
    <row r="12969" spans="1:19" x14ac:dyDescent="0.25">
      <c r="A12969" s="20" t="s">
        <v>27095</v>
      </c>
      <c r="B12969" t="s">
        <v>26907</v>
      </c>
      <c r="C12969" t="s">
        <v>218</v>
      </c>
      <c r="D12969" s="20" t="s">
        <v>1002</v>
      </c>
      <c r="E12969" s="26">
        <v>44105</v>
      </c>
      <c r="F12969">
        <v>0</v>
      </c>
      <c r="G12969">
        <v>0</v>
      </c>
      <c r="I12969">
        <v>0</v>
      </c>
      <c r="J12969">
        <v>0</v>
      </c>
      <c r="L12969">
        <v>0</v>
      </c>
      <c r="N12969">
        <v>0</v>
      </c>
      <c r="P12969">
        <v>0</v>
      </c>
      <c r="Q12969">
        <v>0</v>
      </c>
      <c r="S12969">
        <v>0</v>
      </c>
    </row>
    <row r="12970" spans="1:19" x14ac:dyDescent="0.25">
      <c r="A12970" s="20" t="s">
        <v>27096</v>
      </c>
      <c r="B12970" t="s">
        <v>26908</v>
      </c>
      <c r="C12970" t="s">
        <v>202</v>
      </c>
      <c r="D12970" s="20" t="s">
        <v>1002</v>
      </c>
      <c r="E12970" s="26">
        <v>44105</v>
      </c>
      <c r="F12970">
        <v>8</v>
      </c>
      <c r="G12970">
        <v>8</v>
      </c>
      <c r="I12970">
        <v>76</v>
      </c>
      <c r="J12970">
        <v>90</v>
      </c>
      <c r="L12970">
        <v>90</v>
      </c>
      <c r="N12970">
        <v>75</v>
      </c>
      <c r="P12970">
        <v>1</v>
      </c>
      <c r="Q12970">
        <v>1</v>
      </c>
      <c r="S12970">
        <v>1</v>
      </c>
    </row>
    <row r="12971" spans="1:19" x14ac:dyDescent="0.25">
      <c r="A12971" s="20" t="s">
        <v>27097</v>
      </c>
      <c r="B12971" t="s">
        <v>26909</v>
      </c>
      <c r="C12971" t="s">
        <v>347</v>
      </c>
      <c r="D12971" s="20" t="s">
        <v>1002</v>
      </c>
      <c r="E12971" s="26">
        <v>44105</v>
      </c>
      <c r="F12971">
        <v>0</v>
      </c>
      <c r="G12971">
        <v>0</v>
      </c>
      <c r="I12971">
        <v>0</v>
      </c>
      <c r="J12971">
        <v>0</v>
      </c>
      <c r="L12971">
        <v>0</v>
      </c>
      <c r="N12971">
        <v>0</v>
      </c>
      <c r="P12971">
        <v>0</v>
      </c>
      <c r="Q12971">
        <v>0</v>
      </c>
      <c r="S12971">
        <v>0</v>
      </c>
    </row>
    <row r="12972" spans="1:19" x14ac:dyDescent="0.25">
      <c r="A12972" s="20" t="s">
        <v>27098</v>
      </c>
      <c r="B12972" t="s">
        <v>26910</v>
      </c>
      <c r="C12972" t="s">
        <v>224</v>
      </c>
      <c r="D12972" s="20" t="s">
        <v>1002</v>
      </c>
      <c r="E12972" s="26">
        <v>44105</v>
      </c>
      <c r="F12972">
        <v>0</v>
      </c>
      <c r="G12972">
        <v>0</v>
      </c>
      <c r="I12972">
        <v>0</v>
      </c>
      <c r="J12972">
        <v>0</v>
      </c>
      <c r="L12972">
        <v>0</v>
      </c>
      <c r="N12972">
        <v>0</v>
      </c>
      <c r="P12972">
        <v>0</v>
      </c>
      <c r="Q12972">
        <v>0</v>
      </c>
      <c r="S12972">
        <v>0</v>
      </c>
    </row>
    <row r="12973" spans="1:19" x14ac:dyDescent="0.25">
      <c r="A12973" s="20" t="s">
        <v>27099</v>
      </c>
      <c r="B12973" t="s">
        <v>26911</v>
      </c>
      <c r="C12973" t="s">
        <v>345</v>
      </c>
      <c r="D12973" s="20" t="s">
        <v>1002</v>
      </c>
      <c r="E12973" s="26">
        <v>44105</v>
      </c>
      <c r="F12973">
        <v>0</v>
      </c>
      <c r="G12973">
        <v>0</v>
      </c>
      <c r="I12973">
        <v>0</v>
      </c>
      <c r="J12973">
        <v>0</v>
      </c>
      <c r="L12973">
        <v>0</v>
      </c>
      <c r="N12973">
        <v>0</v>
      </c>
      <c r="P12973">
        <v>0</v>
      </c>
      <c r="Q12973">
        <v>0</v>
      </c>
      <c r="S12973">
        <v>0</v>
      </c>
    </row>
    <row r="12974" spans="1:19" x14ac:dyDescent="0.25">
      <c r="A12974" s="20" t="s">
        <v>27100</v>
      </c>
      <c r="B12974" t="s">
        <v>26912</v>
      </c>
      <c r="C12974" t="s">
        <v>226</v>
      </c>
      <c r="D12974" s="20" t="s">
        <v>1002</v>
      </c>
      <c r="E12974" s="26">
        <v>44105</v>
      </c>
      <c r="F12974">
        <v>11</v>
      </c>
      <c r="G12974">
        <v>11</v>
      </c>
      <c r="I12974">
        <v>10</v>
      </c>
      <c r="J12974">
        <v>121</v>
      </c>
      <c r="L12974">
        <v>121</v>
      </c>
      <c r="N12974">
        <v>10</v>
      </c>
      <c r="P12974">
        <v>0</v>
      </c>
      <c r="Q12974">
        <v>0</v>
      </c>
      <c r="S12974">
        <v>0</v>
      </c>
    </row>
    <row r="12975" spans="1:19" x14ac:dyDescent="0.25">
      <c r="A12975" s="20" t="s">
        <v>27101</v>
      </c>
      <c r="B12975" t="s">
        <v>26913</v>
      </c>
      <c r="C12975" t="s">
        <v>231</v>
      </c>
      <c r="D12975" s="20" t="s">
        <v>1002</v>
      </c>
      <c r="E12975" s="26">
        <v>44105</v>
      </c>
      <c r="F12975">
        <v>11.5</v>
      </c>
      <c r="G12975">
        <v>11.5</v>
      </c>
      <c r="I12975">
        <v>183</v>
      </c>
      <c r="J12975">
        <v>128</v>
      </c>
      <c r="L12975">
        <v>128</v>
      </c>
      <c r="N12975">
        <v>180</v>
      </c>
      <c r="P12975">
        <v>3</v>
      </c>
      <c r="Q12975">
        <v>7</v>
      </c>
      <c r="S12975">
        <v>3</v>
      </c>
    </row>
    <row r="12976" spans="1:19" x14ac:dyDescent="0.25">
      <c r="A12976" s="20" t="s">
        <v>27102</v>
      </c>
      <c r="B12976" t="s">
        <v>26914</v>
      </c>
      <c r="C12976" t="s">
        <v>216</v>
      </c>
      <c r="D12976" s="20" t="s">
        <v>1002</v>
      </c>
      <c r="E12976" s="26">
        <v>44105</v>
      </c>
      <c r="F12976">
        <v>9</v>
      </c>
      <c r="G12976">
        <v>9</v>
      </c>
      <c r="I12976">
        <v>42</v>
      </c>
      <c r="J12976">
        <v>90</v>
      </c>
      <c r="L12976">
        <v>90</v>
      </c>
      <c r="N12976">
        <v>37</v>
      </c>
      <c r="P12976">
        <v>6</v>
      </c>
      <c r="Q12976">
        <v>8</v>
      </c>
      <c r="S12976">
        <v>5</v>
      </c>
    </row>
    <row r="12977" spans="1:19" x14ac:dyDescent="0.25">
      <c r="A12977" s="20" t="s">
        <v>27103</v>
      </c>
      <c r="B12977" t="s">
        <v>26915</v>
      </c>
      <c r="C12977" t="s">
        <v>233</v>
      </c>
      <c r="D12977" s="20" t="s">
        <v>1002</v>
      </c>
      <c r="E12977" s="26">
        <v>44105</v>
      </c>
      <c r="F12977">
        <v>0</v>
      </c>
      <c r="G12977">
        <v>0</v>
      </c>
      <c r="I12977">
        <v>0</v>
      </c>
      <c r="J12977">
        <v>0</v>
      </c>
      <c r="L12977">
        <v>0</v>
      </c>
      <c r="N12977">
        <v>0</v>
      </c>
      <c r="P12977">
        <v>0</v>
      </c>
      <c r="Q12977">
        <v>0</v>
      </c>
      <c r="S12977">
        <v>0</v>
      </c>
    </row>
    <row r="12978" spans="1:19" x14ac:dyDescent="0.25">
      <c r="A12978" s="20" t="s">
        <v>27104</v>
      </c>
      <c r="B12978" t="s">
        <v>26916</v>
      </c>
      <c r="C12978" t="s">
        <v>219</v>
      </c>
      <c r="D12978" s="20" t="s">
        <v>1002</v>
      </c>
      <c r="E12978" s="26">
        <v>44105</v>
      </c>
      <c r="F12978">
        <v>0</v>
      </c>
      <c r="G12978">
        <v>0</v>
      </c>
      <c r="I12978">
        <v>0</v>
      </c>
      <c r="J12978">
        <v>0</v>
      </c>
      <c r="L12978">
        <v>0</v>
      </c>
      <c r="N12978">
        <v>0</v>
      </c>
      <c r="P12978">
        <v>0</v>
      </c>
      <c r="Q12978">
        <v>0</v>
      </c>
      <c r="S12978">
        <v>0</v>
      </c>
    </row>
    <row r="12979" spans="1:19" x14ac:dyDescent="0.25">
      <c r="A12979" s="20" t="s">
        <v>27105</v>
      </c>
      <c r="B12979" t="s">
        <v>26917</v>
      </c>
      <c r="C12979" t="s">
        <v>340</v>
      </c>
      <c r="D12979" s="20" t="s">
        <v>1002</v>
      </c>
      <c r="E12979" s="26">
        <v>44105</v>
      </c>
      <c r="F12979">
        <v>3</v>
      </c>
      <c r="G12979">
        <v>3</v>
      </c>
      <c r="I12979">
        <v>23</v>
      </c>
      <c r="J12979">
        <v>32</v>
      </c>
      <c r="L12979">
        <v>32</v>
      </c>
      <c r="N12979">
        <v>23</v>
      </c>
      <c r="P12979">
        <v>0</v>
      </c>
      <c r="Q12979">
        <v>0</v>
      </c>
      <c r="S12979">
        <v>0</v>
      </c>
    </row>
    <row r="12980" spans="1:19" x14ac:dyDescent="0.25">
      <c r="A12980" s="20" t="s">
        <v>27106</v>
      </c>
      <c r="B12980" t="s">
        <v>26918</v>
      </c>
      <c r="C12980" t="s">
        <v>350</v>
      </c>
      <c r="D12980" s="20" t="s">
        <v>1002</v>
      </c>
      <c r="E12980" s="26">
        <v>44105</v>
      </c>
      <c r="F12980">
        <v>0</v>
      </c>
      <c r="G12980">
        <v>0</v>
      </c>
      <c r="I12980">
        <v>0</v>
      </c>
      <c r="J12980">
        <v>0</v>
      </c>
      <c r="L12980">
        <v>0</v>
      </c>
      <c r="N12980">
        <v>0</v>
      </c>
      <c r="P12980">
        <v>0</v>
      </c>
      <c r="Q12980">
        <v>0</v>
      </c>
      <c r="S12980">
        <v>0</v>
      </c>
    </row>
    <row r="12981" spans="1:19" x14ac:dyDescent="0.25">
      <c r="A12981" s="20" t="s">
        <v>27107</v>
      </c>
      <c r="B12981" t="s">
        <v>26919</v>
      </c>
      <c r="C12981" t="s">
        <v>351</v>
      </c>
      <c r="D12981" s="20" t="s">
        <v>1002</v>
      </c>
      <c r="E12981" s="26">
        <v>44105</v>
      </c>
      <c r="F12981">
        <v>0</v>
      </c>
      <c r="G12981">
        <v>0</v>
      </c>
      <c r="I12981">
        <v>0</v>
      </c>
      <c r="J12981">
        <v>0</v>
      </c>
      <c r="L12981">
        <v>0</v>
      </c>
      <c r="N12981">
        <v>0</v>
      </c>
      <c r="P12981">
        <v>0</v>
      </c>
      <c r="Q12981">
        <v>0</v>
      </c>
      <c r="S12981">
        <v>0</v>
      </c>
    </row>
    <row r="12982" spans="1:19" x14ac:dyDescent="0.25">
      <c r="A12982" s="20" t="s">
        <v>27108</v>
      </c>
      <c r="B12982" t="s">
        <v>26920</v>
      </c>
      <c r="C12982" t="s">
        <v>352</v>
      </c>
      <c r="D12982" s="20" t="s">
        <v>1002</v>
      </c>
      <c r="E12982" s="26">
        <v>44105</v>
      </c>
      <c r="F12982">
        <v>0</v>
      </c>
      <c r="G12982">
        <v>0</v>
      </c>
      <c r="I12982">
        <v>0</v>
      </c>
      <c r="J12982">
        <v>0</v>
      </c>
      <c r="L12982">
        <v>0</v>
      </c>
      <c r="N12982">
        <v>0</v>
      </c>
      <c r="P12982">
        <v>0</v>
      </c>
      <c r="Q12982">
        <v>0</v>
      </c>
      <c r="S12982">
        <v>0</v>
      </c>
    </row>
    <row r="12983" spans="1:19" x14ac:dyDescent="0.25">
      <c r="A12983" s="20" t="s">
        <v>27109</v>
      </c>
      <c r="B12983" t="s">
        <v>26921</v>
      </c>
      <c r="C12983" t="s">
        <v>353</v>
      </c>
      <c r="D12983" s="20" t="s">
        <v>1002</v>
      </c>
      <c r="E12983" s="26">
        <v>44105</v>
      </c>
      <c r="F12983">
        <v>0</v>
      </c>
      <c r="G12983">
        <v>0</v>
      </c>
      <c r="I12983">
        <v>0</v>
      </c>
      <c r="J12983">
        <v>0</v>
      </c>
      <c r="L12983">
        <v>0</v>
      </c>
      <c r="N12983">
        <v>0</v>
      </c>
      <c r="P12983">
        <v>0</v>
      </c>
      <c r="Q12983">
        <v>0</v>
      </c>
      <c r="S12983">
        <v>0</v>
      </c>
    </row>
    <row r="12984" spans="1:19" x14ac:dyDescent="0.25">
      <c r="A12984" s="20" t="s">
        <v>27110</v>
      </c>
      <c r="B12984" t="s">
        <v>26922</v>
      </c>
      <c r="C12984" t="s">
        <v>386</v>
      </c>
      <c r="D12984" s="20" t="s">
        <v>1002</v>
      </c>
      <c r="E12984" s="26">
        <v>44105</v>
      </c>
      <c r="F12984">
        <v>0</v>
      </c>
      <c r="G12984">
        <v>0</v>
      </c>
      <c r="I12984">
        <v>0</v>
      </c>
      <c r="J12984">
        <v>0</v>
      </c>
      <c r="L12984">
        <v>0</v>
      </c>
      <c r="N12984">
        <v>0</v>
      </c>
      <c r="P12984">
        <v>0</v>
      </c>
      <c r="Q12984">
        <v>0</v>
      </c>
      <c r="S12984">
        <v>0</v>
      </c>
    </row>
    <row r="12985" spans="1:19" x14ac:dyDescent="0.25">
      <c r="A12985" s="20" t="s">
        <v>27111</v>
      </c>
      <c r="B12985" t="s">
        <v>26923</v>
      </c>
      <c r="C12985" t="s">
        <v>354</v>
      </c>
      <c r="D12985" s="20" t="s">
        <v>1002</v>
      </c>
      <c r="E12985" s="26">
        <v>44105</v>
      </c>
      <c r="F12985">
        <v>4</v>
      </c>
      <c r="G12985">
        <v>4</v>
      </c>
      <c r="I12985">
        <v>9</v>
      </c>
      <c r="J12985">
        <v>24</v>
      </c>
      <c r="L12985">
        <v>24</v>
      </c>
      <c r="N12985">
        <v>9</v>
      </c>
      <c r="P12985">
        <v>0</v>
      </c>
      <c r="Q12985">
        <v>0</v>
      </c>
      <c r="S12985">
        <v>0</v>
      </c>
    </row>
    <row r="12986" spans="1:19" x14ac:dyDescent="0.25">
      <c r="A12986" s="20" t="s">
        <v>27112</v>
      </c>
      <c r="B12986" t="s">
        <v>26924</v>
      </c>
      <c r="C12986" t="s">
        <v>355</v>
      </c>
      <c r="D12986" s="20" t="s">
        <v>1002</v>
      </c>
      <c r="E12986" s="26">
        <v>44105</v>
      </c>
      <c r="F12986">
        <v>2</v>
      </c>
      <c r="G12986">
        <v>2</v>
      </c>
      <c r="I12986">
        <v>5</v>
      </c>
      <c r="J12986">
        <v>11</v>
      </c>
      <c r="L12986">
        <v>11</v>
      </c>
      <c r="N12986">
        <v>5</v>
      </c>
      <c r="P12986">
        <v>0</v>
      </c>
      <c r="Q12986">
        <v>0</v>
      </c>
      <c r="S12986">
        <v>0</v>
      </c>
    </row>
    <row r="12987" spans="1:19" x14ac:dyDescent="0.25">
      <c r="A12987" s="20" t="s">
        <v>27113</v>
      </c>
      <c r="B12987" t="s">
        <v>26925</v>
      </c>
      <c r="C12987" t="s">
        <v>1048</v>
      </c>
      <c r="D12987" s="20" t="s">
        <v>1002</v>
      </c>
      <c r="E12987" s="26">
        <v>44105</v>
      </c>
      <c r="F12987">
        <v>2.5</v>
      </c>
      <c r="G12987">
        <v>2.5</v>
      </c>
      <c r="I12987">
        <v>7</v>
      </c>
      <c r="J12987">
        <v>14</v>
      </c>
      <c r="L12987">
        <v>14</v>
      </c>
      <c r="N12987">
        <v>7</v>
      </c>
      <c r="P12987">
        <v>0</v>
      </c>
      <c r="Q12987">
        <v>1</v>
      </c>
      <c r="S12987">
        <v>0</v>
      </c>
    </row>
    <row r="12988" spans="1:19" x14ac:dyDescent="0.25">
      <c r="A12988" s="20" t="s">
        <v>27114</v>
      </c>
      <c r="B12988" t="s">
        <v>26926</v>
      </c>
      <c r="C12988" t="s">
        <v>1047</v>
      </c>
      <c r="D12988" s="20" t="s">
        <v>1002</v>
      </c>
      <c r="E12988" s="26">
        <v>44105</v>
      </c>
      <c r="F12988">
        <v>1.5</v>
      </c>
      <c r="G12988">
        <v>1.5</v>
      </c>
      <c r="I12988">
        <v>15</v>
      </c>
      <c r="J12988">
        <v>8</v>
      </c>
      <c r="L12988">
        <v>8</v>
      </c>
      <c r="N12988">
        <v>11</v>
      </c>
      <c r="P12988">
        <v>0</v>
      </c>
      <c r="Q12988">
        <v>0</v>
      </c>
      <c r="S12988">
        <v>4</v>
      </c>
    </row>
    <row r="12989" spans="1:19" x14ac:dyDescent="0.25">
      <c r="A12989" s="20" t="s">
        <v>27115</v>
      </c>
      <c r="B12989" t="s">
        <v>26927</v>
      </c>
      <c r="C12989" t="s">
        <v>1050</v>
      </c>
      <c r="D12989" s="20" t="s">
        <v>1002</v>
      </c>
      <c r="E12989" s="26">
        <v>44105</v>
      </c>
      <c r="F12989">
        <v>1</v>
      </c>
      <c r="G12989">
        <v>1</v>
      </c>
      <c r="I12989">
        <v>2</v>
      </c>
      <c r="J12989">
        <v>5</v>
      </c>
      <c r="L12989">
        <v>5</v>
      </c>
      <c r="N12989">
        <v>2</v>
      </c>
      <c r="P12989">
        <v>0</v>
      </c>
      <c r="Q12989">
        <v>0</v>
      </c>
      <c r="S12989">
        <v>0</v>
      </c>
    </row>
    <row r="12990" spans="1:19" x14ac:dyDescent="0.25">
      <c r="A12990" s="20" t="s">
        <v>27116</v>
      </c>
      <c r="B12990" t="s">
        <v>26928</v>
      </c>
      <c r="C12990" t="s">
        <v>1054</v>
      </c>
      <c r="D12990" s="20" t="s">
        <v>1002</v>
      </c>
      <c r="E12990" s="26">
        <v>44105</v>
      </c>
      <c r="F12990">
        <v>1.5</v>
      </c>
      <c r="G12990">
        <v>1.5</v>
      </c>
      <c r="I12990">
        <v>2</v>
      </c>
      <c r="J12990">
        <v>8</v>
      </c>
      <c r="L12990">
        <v>8</v>
      </c>
      <c r="N12990">
        <v>2</v>
      </c>
      <c r="P12990">
        <v>0</v>
      </c>
      <c r="Q12990">
        <v>0</v>
      </c>
      <c r="S12990">
        <v>0</v>
      </c>
    </row>
    <row r="12991" spans="1:19" x14ac:dyDescent="0.25">
      <c r="A12991" s="20" t="s">
        <v>27117</v>
      </c>
      <c r="B12991" t="s">
        <v>26929</v>
      </c>
      <c r="C12991" t="s">
        <v>1052</v>
      </c>
      <c r="D12991" s="20" t="s">
        <v>1002</v>
      </c>
      <c r="E12991" s="26">
        <v>44105</v>
      </c>
      <c r="F12991">
        <v>2.5</v>
      </c>
      <c r="G12991">
        <v>2.5</v>
      </c>
      <c r="I12991">
        <v>8</v>
      </c>
      <c r="J12991">
        <v>13</v>
      </c>
      <c r="L12991">
        <v>13</v>
      </c>
      <c r="N12991">
        <v>7</v>
      </c>
      <c r="P12991">
        <v>0</v>
      </c>
      <c r="Q12991">
        <v>1</v>
      </c>
      <c r="S12991">
        <v>1</v>
      </c>
    </row>
    <row r="12992" spans="1:19" x14ac:dyDescent="0.25">
      <c r="A12992" s="20" t="s">
        <v>27118</v>
      </c>
      <c r="B12992" t="s">
        <v>26930</v>
      </c>
      <c r="C12992" t="s">
        <v>1053</v>
      </c>
      <c r="D12992" s="20" t="s">
        <v>1002</v>
      </c>
      <c r="E12992" s="26">
        <v>44105</v>
      </c>
      <c r="F12992">
        <v>1.5</v>
      </c>
      <c r="G12992">
        <v>1.5</v>
      </c>
      <c r="I12992">
        <v>3</v>
      </c>
      <c r="J12992">
        <v>8</v>
      </c>
      <c r="L12992">
        <v>8</v>
      </c>
      <c r="N12992">
        <v>2</v>
      </c>
      <c r="P12992">
        <v>1</v>
      </c>
      <c r="Q12992">
        <v>3</v>
      </c>
      <c r="S12992">
        <v>1</v>
      </c>
    </row>
    <row r="12993" spans="1:19" x14ac:dyDescent="0.25">
      <c r="A12993" s="20" t="s">
        <v>27027</v>
      </c>
      <c r="B12993" t="s">
        <v>26839</v>
      </c>
      <c r="C12993" t="s">
        <v>25700</v>
      </c>
      <c r="D12993" s="20" t="s">
        <v>1000</v>
      </c>
      <c r="E12993" s="26">
        <v>44105</v>
      </c>
      <c r="F12993">
        <v>3</v>
      </c>
      <c r="G12993">
        <v>4</v>
      </c>
      <c r="I12993">
        <v>12</v>
      </c>
      <c r="J12993">
        <v>15</v>
      </c>
      <c r="L12993">
        <v>21</v>
      </c>
      <c r="N12993">
        <v>8</v>
      </c>
      <c r="P12993">
        <v>0</v>
      </c>
      <c r="Q12993">
        <v>1</v>
      </c>
      <c r="S12993">
        <v>4</v>
      </c>
    </row>
    <row r="12994" spans="1:19" x14ac:dyDescent="0.25">
      <c r="A12994" s="20" t="s">
        <v>27119</v>
      </c>
      <c r="B12994" t="s">
        <v>26931</v>
      </c>
      <c r="C12994" t="s">
        <v>962</v>
      </c>
      <c r="D12994" s="20" t="s">
        <v>1000</v>
      </c>
      <c r="E12994" s="26">
        <v>44105</v>
      </c>
      <c r="F12994">
        <v>0</v>
      </c>
      <c r="G12994">
        <v>0</v>
      </c>
      <c r="I12994">
        <v>0</v>
      </c>
      <c r="J12994">
        <v>0</v>
      </c>
      <c r="L12994">
        <v>0</v>
      </c>
      <c r="N12994">
        <v>0</v>
      </c>
      <c r="P12994">
        <v>0</v>
      </c>
      <c r="Q12994">
        <v>0</v>
      </c>
      <c r="S12994">
        <v>0</v>
      </c>
    </row>
    <row r="12995" spans="1:19" x14ac:dyDescent="0.25">
      <c r="A12995" s="20" t="s">
        <v>27120</v>
      </c>
      <c r="B12995" t="s">
        <v>26932</v>
      </c>
      <c r="C12995" t="s">
        <v>348</v>
      </c>
      <c r="D12995" s="20" t="s">
        <v>1000</v>
      </c>
      <c r="E12995" s="26">
        <v>44105</v>
      </c>
      <c r="F12995">
        <v>0</v>
      </c>
      <c r="G12995">
        <v>0</v>
      </c>
      <c r="I12995">
        <v>0</v>
      </c>
      <c r="J12995">
        <v>0</v>
      </c>
      <c r="L12995">
        <v>0</v>
      </c>
      <c r="N12995">
        <v>0</v>
      </c>
      <c r="P12995">
        <v>0</v>
      </c>
      <c r="Q12995">
        <v>0</v>
      </c>
      <c r="S12995">
        <v>0</v>
      </c>
    </row>
    <row r="12996" spans="1:19" x14ac:dyDescent="0.25">
      <c r="A12996" s="20" t="s">
        <v>27121</v>
      </c>
      <c r="B12996" t="s">
        <v>26933</v>
      </c>
      <c r="C12996" t="s">
        <v>357</v>
      </c>
      <c r="D12996" s="20" t="s">
        <v>1000</v>
      </c>
      <c r="E12996" s="26">
        <v>44105</v>
      </c>
      <c r="F12996">
        <v>0</v>
      </c>
      <c r="G12996">
        <v>0</v>
      </c>
      <c r="I12996">
        <v>0</v>
      </c>
      <c r="J12996">
        <v>0</v>
      </c>
      <c r="L12996">
        <v>0</v>
      </c>
      <c r="N12996">
        <v>0</v>
      </c>
      <c r="P12996">
        <v>0</v>
      </c>
      <c r="Q12996">
        <v>0</v>
      </c>
      <c r="S12996">
        <v>0</v>
      </c>
    </row>
    <row r="12997" spans="1:19" x14ac:dyDescent="0.25">
      <c r="A12997" s="20" t="s">
        <v>27122</v>
      </c>
      <c r="B12997" t="s">
        <v>26934</v>
      </c>
      <c r="C12997" t="s">
        <v>22399</v>
      </c>
      <c r="D12997" s="20" t="s">
        <v>1000</v>
      </c>
      <c r="E12997" s="26">
        <v>44105</v>
      </c>
      <c r="F12997">
        <v>0</v>
      </c>
      <c r="G12997">
        <v>0</v>
      </c>
      <c r="I12997">
        <v>0</v>
      </c>
      <c r="J12997">
        <v>0</v>
      </c>
      <c r="L12997">
        <v>0</v>
      </c>
      <c r="N12997">
        <v>0</v>
      </c>
      <c r="P12997">
        <v>0</v>
      </c>
      <c r="Q12997">
        <v>0</v>
      </c>
      <c r="S12997">
        <v>0</v>
      </c>
    </row>
    <row r="12998" spans="1:19" x14ac:dyDescent="0.25">
      <c r="A12998" s="20" t="s">
        <v>27123</v>
      </c>
      <c r="B12998" t="s">
        <v>26935</v>
      </c>
      <c r="C12998" t="s">
        <v>203</v>
      </c>
      <c r="D12998" s="20" t="s">
        <v>1000</v>
      </c>
      <c r="E12998" s="26">
        <v>44105</v>
      </c>
      <c r="F12998">
        <v>0</v>
      </c>
      <c r="G12998">
        <v>0</v>
      </c>
      <c r="I12998">
        <v>0</v>
      </c>
      <c r="J12998">
        <v>0</v>
      </c>
      <c r="L12998">
        <v>0</v>
      </c>
      <c r="N12998">
        <v>0</v>
      </c>
      <c r="P12998">
        <v>0</v>
      </c>
      <c r="Q12998">
        <v>0</v>
      </c>
      <c r="S12998">
        <v>0</v>
      </c>
    </row>
    <row r="12999" spans="1:19" x14ac:dyDescent="0.25">
      <c r="A12999" s="20" t="s">
        <v>27124</v>
      </c>
      <c r="B12999" t="s">
        <v>26936</v>
      </c>
      <c r="C12999" t="s">
        <v>387</v>
      </c>
      <c r="D12999" s="20" t="s">
        <v>1000</v>
      </c>
      <c r="E12999" s="26">
        <v>44105</v>
      </c>
      <c r="F12999">
        <v>0</v>
      </c>
      <c r="G12999">
        <v>0</v>
      </c>
      <c r="I12999">
        <v>0</v>
      </c>
      <c r="J12999">
        <v>0</v>
      </c>
      <c r="L12999">
        <v>0</v>
      </c>
      <c r="N12999">
        <v>0</v>
      </c>
      <c r="P12999">
        <v>0</v>
      </c>
      <c r="Q12999">
        <v>0</v>
      </c>
      <c r="S12999">
        <v>0</v>
      </c>
    </row>
    <row r="13000" spans="1:19" x14ac:dyDescent="0.25">
      <c r="A13000" s="20" t="s">
        <v>27125</v>
      </c>
      <c r="B13000" t="s">
        <v>26937</v>
      </c>
      <c r="C13000" t="s">
        <v>223</v>
      </c>
      <c r="D13000" s="20" t="s">
        <v>1000</v>
      </c>
      <c r="E13000" s="26">
        <v>44105</v>
      </c>
      <c r="F13000">
        <v>0</v>
      </c>
      <c r="G13000">
        <v>0</v>
      </c>
      <c r="I13000">
        <v>0</v>
      </c>
      <c r="J13000">
        <v>0</v>
      </c>
      <c r="L13000">
        <v>0</v>
      </c>
      <c r="N13000">
        <v>0</v>
      </c>
      <c r="P13000">
        <v>0</v>
      </c>
      <c r="Q13000">
        <v>0</v>
      </c>
      <c r="S13000">
        <v>0</v>
      </c>
    </row>
    <row r="13001" spans="1:19" x14ac:dyDescent="0.25">
      <c r="A13001" s="20" t="s">
        <v>27126</v>
      </c>
      <c r="B13001" t="s">
        <v>26938</v>
      </c>
      <c r="C13001" t="s">
        <v>346</v>
      </c>
      <c r="D13001" s="20" t="s">
        <v>1000</v>
      </c>
      <c r="E13001" s="26">
        <v>44105</v>
      </c>
      <c r="F13001">
        <v>0</v>
      </c>
      <c r="G13001">
        <v>0</v>
      </c>
      <c r="I13001">
        <v>0</v>
      </c>
      <c r="J13001">
        <v>0</v>
      </c>
      <c r="L13001">
        <v>0</v>
      </c>
      <c r="N13001">
        <v>0</v>
      </c>
      <c r="P13001">
        <v>0</v>
      </c>
      <c r="Q13001">
        <v>0</v>
      </c>
      <c r="S13001">
        <v>0</v>
      </c>
    </row>
    <row r="13002" spans="1:19" x14ac:dyDescent="0.25">
      <c r="A13002" s="20" t="s">
        <v>27127</v>
      </c>
      <c r="B13002" t="s">
        <v>26939</v>
      </c>
      <c r="C13002" t="s">
        <v>207</v>
      </c>
      <c r="D13002" s="20" t="s">
        <v>1000</v>
      </c>
      <c r="E13002" s="26">
        <v>44105</v>
      </c>
      <c r="F13002">
        <v>7</v>
      </c>
      <c r="G13002">
        <v>7</v>
      </c>
      <c r="I13002">
        <v>21</v>
      </c>
      <c r="J13002">
        <v>41</v>
      </c>
      <c r="L13002">
        <v>41</v>
      </c>
      <c r="N13002">
        <v>21</v>
      </c>
      <c r="P13002">
        <v>1</v>
      </c>
      <c r="Q13002">
        <v>2</v>
      </c>
      <c r="S13002">
        <v>0</v>
      </c>
    </row>
    <row r="13003" spans="1:19" x14ac:dyDescent="0.25">
      <c r="A13003" s="20" t="s">
        <v>27128</v>
      </c>
      <c r="B13003" t="s">
        <v>26940</v>
      </c>
      <c r="C13003" t="s">
        <v>212</v>
      </c>
      <c r="D13003" s="20" t="s">
        <v>1000</v>
      </c>
      <c r="E13003" s="26">
        <v>44105</v>
      </c>
      <c r="F13003">
        <v>3.5</v>
      </c>
      <c r="G13003">
        <v>3.5</v>
      </c>
      <c r="I13003">
        <v>11</v>
      </c>
      <c r="J13003">
        <v>20</v>
      </c>
      <c r="L13003">
        <v>20</v>
      </c>
      <c r="N13003">
        <v>9</v>
      </c>
      <c r="P13003">
        <v>0</v>
      </c>
      <c r="Q13003">
        <v>0</v>
      </c>
      <c r="S13003">
        <v>2</v>
      </c>
    </row>
    <row r="13004" spans="1:19" x14ac:dyDescent="0.25">
      <c r="A13004" s="20" t="s">
        <v>27129</v>
      </c>
      <c r="B13004" t="s">
        <v>26941</v>
      </c>
      <c r="C13004" t="s">
        <v>963</v>
      </c>
      <c r="D13004" s="20" t="s">
        <v>1000</v>
      </c>
      <c r="E13004" s="26">
        <v>44105</v>
      </c>
      <c r="F13004">
        <v>0</v>
      </c>
      <c r="G13004">
        <v>0</v>
      </c>
      <c r="I13004">
        <v>0</v>
      </c>
      <c r="J13004">
        <v>0</v>
      </c>
      <c r="L13004">
        <v>0</v>
      </c>
      <c r="N13004">
        <v>0</v>
      </c>
      <c r="P13004">
        <v>0</v>
      </c>
      <c r="Q13004">
        <v>0</v>
      </c>
      <c r="S13004">
        <v>0</v>
      </c>
    </row>
    <row r="13005" spans="1:19" x14ac:dyDescent="0.25">
      <c r="A13005" s="20" t="s">
        <v>27130</v>
      </c>
      <c r="B13005" t="s">
        <v>26942</v>
      </c>
      <c r="C13005" t="s">
        <v>225</v>
      </c>
      <c r="D13005" s="20" t="s">
        <v>1000</v>
      </c>
      <c r="E13005" s="26">
        <v>44105</v>
      </c>
      <c r="F13005">
        <v>11</v>
      </c>
      <c r="G13005">
        <v>11</v>
      </c>
      <c r="I13005">
        <v>10</v>
      </c>
      <c r="J13005">
        <v>121</v>
      </c>
      <c r="L13005">
        <v>121</v>
      </c>
      <c r="N13005">
        <v>10</v>
      </c>
      <c r="P13005">
        <v>0</v>
      </c>
      <c r="Q13005">
        <v>0</v>
      </c>
      <c r="S13005">
        <v>0</v>
      </c>
    </row>
    <row r="13006" spans="1:19" x14ac:dyDescent="0.25">
      <c r="A13006" s="20" t="s">
        <v>27131</v>
      </c>
      <c r="B13006" t="s">
        <v>26943</v>
      </c>
      <c r="C13006" t="s">
        <v>232</v>
      </c>
      <c r="D13006" s="20" t="s">
        <v>1000</v>
      </c>
      <c r="E13006" s="26">
        <v>44105</v>
      </c>
      <c r="F13006">
        <v>14.5</v>
      </c>
      <c r="G13006">
        <v>16.5</v>
      </c>
      <c r="I13006">
        <v>193</v>
      </c>
      <c r="J13006">
        <v>140</v>
      </c>
      <c r="L13006">
        <v>150</v>
      </c>
      <c r="N13006">
        <v>186</v>
      </c>
      <c r="P13006">
        <v>5</v>
      </c>
      <c r="Q13006">
        <v>10</v>
      </c>
      <c r="S13006">
        <v>7</v>
      </c>
    </row>
    <row r="13007" spans="1:19" x14ac:dyDescent="0.25">
      <c r="A13007" s="20" t="s">
        <v>27132</v>
      </c>
      <c r="B13007" t="s">
        <v>26944</v>
      </c>
      <c r="C13007" t="s">
        <v>317</v>
      </c>
      <c r="D13007" s="20" t="s">
        <v>1000</v>
      </c>
      <c r="E13007" s="26">
        <v>44105</v>
      </c>
      <c r="F13007">
        <v>6</v>
      </c>
      <c r="G13007">
        <v>6</v>
      </c>
      <c r="I13007">
        <v>8</v>
      </c>
      <c r="J13007">
        <v>33</v>
      </c>
      <c r="L13007">
        <v>33</v>
      </c>
      <c r="N13007">
        <v>8</v>
      </c>
      <c r="P13007">
        <v>0</v>
      </c>
      <c r="Q13007">
        <v>0</v>
      </c>
      <c r="S13007">
        <v>0</v>
      </c>
    </row>
    <row r="13008" spans="1:19" x14ac:dyDescent="0.25">
      <c r="A13008" s="20" t="s">
        <v>27133</v>
      </c>
      <c r="B13008" t="s">
        <v>26945</v>
      </c>
      <c r="C13008" t="s">
        <v>214</v>
      </c>
      <c r="D13008" s="20" t="s">
        <v>1000</v>
      </c>
      <c r="E13008" s="26">
        <v>44105</v>
      </c>
      <c r="F13008">
        <v>13</v>
      </c>
      <c r="G13008">
        <v>16</v>
      </c>
      <c r="I13008">
        <v>62</v>
      </c>
      <c r="J13008">
        <v>114</v>
      </c>
      <c r="L13008">
        <v>129</v>
      </c>
      <c r="N13008">
        <v>54</v>
      </c>
      <c r="P13008">
        <v>10</v>
      </c>
      <c r="Q13008">
        <v>13</v>
      </c>
      <c r="S13008">
        <v>8</v>
      </c>
    </row>
    <row r="13009" spans="1:19" x14ac:dyDescent="0.25">
      <c r="A13009" s="20" t="s">
        <v>27134</v>
      </c>
      <c r="B13009" t="s">
        <v>26946</v>
      </c>
      <c r="C13009" t="s">
        <v>230</v>
      </c>
      <c r="D13009" s="20" t="s">
        <v>1000</v>
      </c>
      <c r="E13009" s="26">
        <v>44105</v>
      </c>
      <c r="F13009">
        <v>0</v>
      </c>
      <c r="G13009">
        <v>0</v>
      </c>
      <c r="I13009">
        <v>0</v>
      </c>
      <c r="J13009">
        <v>0</v>
      </c>
      <c r="L13009">
        <v>0</v>
      </c>
      <c r="N13009">
        <v>0</v>
      </c>
      <c r="P13009">
        <v>0</v>
      </c>
      <c r="Q13009">
        <v>0</v>
      </c>
      <c r="S13009">
        <v>0</v>
      </c>
    </row>
    <row r="13010" spans="1:19" x14ac:dyDescent="0.25">
      <c r="A13010" s="20" t="s">
        <v>27135</v>
      </c>
      <c r="B13010" t="s">
        <v>26947</v>
      </c>
      <c r="C13010" t="s">
        <v>234</v>
      </c>
      <c r="D13010" s="20" t="s">
        <v>1000</v>
      </c>
      <c r="E13010" s="26">
        <v>44105</v>
      </c>
      <c r="F13010">
        <v>0</v>
      </c>
      <c r="G13010">
        <v>0</v>
      </c>
      <c r="I13010">
        <v>0</v>
      </c>
      <c r="J13010">
        <v>0</v>
      </c>
      <c r="L13010">
        <v>0</v>
      </c>
      <c r="N13010">
        <v>0</v>
      </c>
      <c r="P13010">
        <v>0</v>
      </c>
      <c r="Q13010">
        <v>0</v>
      </c>
      <c r="S13010">
        <v>0</v>
      </c>
    </row>
    <row r="13011" spans="1:19" x14ac:dyDescent="0.25">
      <c r="A13011" s="20" t="s">
        <v>27136</v>
      </c>
      <c r="B13011" t="s">
        <v>26948</v>
      </c>
      <c r="C13011" t="s">
        <v>217</v>
      </c>
      <c r="D13011" s="20" t="s">
        <v>1000</v>
      </c>
      <c r="E13011" s="26">
        <v>44105</v>
      </c>
      <c r="F13011">
        <v>0</v>
      </c>
      <c r="G13011">
        <v>0</v>
      </c>
      <c r="I13011">
        <v>0</v>
      </c>
      <c r="J13011">
        <v>0</v>
      </c>
      <c r="L13011">
        <v>0</v>
      </c>
      <c r="N13011">
        <v>0</v>
      </c>
      <c r="P13011">
        <v>0</v>
      </c>
      <c r="Q13011">
        <v>0</v>
      </c>
      <c r="S13011">
        <v>0</v>
      </c>
    </row>
    <row r="13012" spans="1:19" x14ac:dyDescent="0.25">
      <c r="A13012" s="20" t="s">
        <v>27137</v>
      </c>
      <c r="B13012" t="s">
        <v>26949</v>
      </c>
      <c r="C13012" t="s">
        <v>342</v>
      </c>
      <c r="D13012" s="20" t="s">
        <v>1000</v>
      </c>
      <c r="E13012" s="26">
        <v>44105</v>
      </c>
      <c r="F13012">
        <v>3</v>
      </c>
      <c r="G13012">
        <v>3</v>
      </c>
      <c r="I13012">
        <v>23</v>
      </c>
      <c r="J13012">
        <v>32</v>
      </c>
      <c r="L13012">
        <v>32</v>
      </c>
      <c r="N13012">
        <v>23</v>
      </c>
      <c r="P13012">
        <v>0</v>
      </c>
      <c r="Q13012">
        <v>0</v>
      </c>
      <c r="S13012">
        <v>0</v>
      </c>
    </row>
    <row r="13013" spans="1:19" x14ac:dyDescent="0.25">
      <c r="A13013" s="20" t="s">
        <v>27138</v>
      </c>
      <c r="B13013" t="s">
        <v>26950</v>
      </c>
      <c r="C13013" t="s">
        <v>220</v>
      </c>
      <c r="D13013" s="20" t="s">
        <v>1000</v>
      </c>
      <c r="E13013" s="26">
        <v>44105</v>
      </c>
      <c r="F13013">
        <v>0</v>
      </c>
      <c r="G13013">
        <v>0</v>
      </c>
      <c r="I13013">
        <v>0</v>
      </c>
      <c r="J13013">
        <v>0</v>
      </c>
      <c r="L13013">
        <v>0</v>
      </c>
      <c r="N13013">
        <v>0</v>
      </c>
      <c r="P13013">
        <v>0</v>
      </c>
      <c r="Q13013">
        <v>0</v>
      </c>
      <c r="S13013">
        <v>0</v>
      </c>
    </row>
    <row r="13014" spans="1:19" x14ac:dyDescent="0.25">
      <c r="A13014" s="20" t="s">
        <v>27139</v>
      </c>
      <c r="B13014" t="s">
        <v>26951</v>
      </c>
      <c r="C13014" t="s">
        <v>25332</v>
      </c>
      <c r="D13014" s="20" t="s">
        <v>1001</v>
      </c>
      <c r="E13014" s="26">
        <v>44105</v>
      </c>
      <c r="F13014">
        <v>0</v>
      </c>
      <c r="G13014">
        <v>0</v>
      </c>
      <c r="I13014">
        <v>8</v>
      </c>
      <c r="J13014">
        <v>0</v>
      </c>
      <c r="L13014">
        <v>0</v>
      </c>
      <c r="N13014">
        <v>8</v>
      </c>
      <c r="P13014">
        <v>1</v>
      </c>
      <c r="Q13014">
        <v>4</v>
      </c>
      <c r="S13014">
        <v>0</v>
      </c>
    </row>
    <row r="13015" spans="1:19" x14ac:dyDescent="0.25">
      <c r="A13015" s="20" t="s">
        <v>27140</v>
      </c>
      <c r="B13015" t="s">
        <v>26952</v>
      </c>
      <c r="C13015" t="s">
        <v>25332</v>
      </c>
      <c r="D13015" s="20" t="s">
        <v>1000</v>
      </c>
      <c r="E13015" s="26">
        <v>44105</v>
      </c>
      <c r="F13015">
        <v>3</v>
      </c>
      <c r="G13015">
        <v>3</v>
      </c>
      <c r="I13015">
        <v>0</v>
      </c>
      <c r="J13015">
        <v>16</v>
      </c>
      <c r="L13015">
        <v>16</v>
      </c>
      <c r="N13015">
        <v>0</v>
      </c>
      <c r="P13015">
        <v>0</v>
      </c>
      <c r="Q13015">
        <v>0</v>
      </c>
      <c r="S13015">
        <v>0</v>
      </c>
    </row>
    <row r="13016" spans="1:19" x14ac:dyDescent="0.25">
      <c r="A13016" s="20" t="s">
        <v>27141</v>
      </c>
      <c r="B13016" t="s">
        <v>26953</v>
      </c>
      <c r="C13016" t="s">
        <v>199</v>
      </c>
      <c r="D13016" s="20" t="s">
        <v>1000</v>
      </c>
      <c r="E13016" s="26">
        <v>44105</v>
      </c>
      <c r="F13016">
        <v>11.5</v>
      </c>
      <c r="G13016">
        <v>11.5</v>
      </c>
      <c r="I13016">
        <v>79</v>
      </c>
      <c r="J13016">
        <v>108</v>
      </c>
      <c r="L13016">
        <v>109</v>
      </c>
      <c r="N13016">
        <v>78</v>
      </c>
      <c r="P13016">
        <v>1</v>
      </c>
      <c r="Q13016">
        <v>1</v>
      </c>
      <c r="S13016">
        <v>1</v>
      </c>
    </row>
    <row r="13017" spans="1:19" x14ac:dyDescent="0.25">
      <c r="A13017" s="20" t="s">
        <v>27142</v>
      </c>
      <c r="B13017" t="s">
        <v>26954</v>
      </c>
      <c r="C13017" t="s">
        <v>199</v>
      </c>
      <c r="D13017" s="20" t="s">
        <v>1001</v>
      </c>
      <c r="E13017" s="26">
        <v>44105</v>
      </c>
      <c r="F13017">
        <v>0</v>
      </c>
      <c r="G13017">
        <v>0</v>
      </c>
      <c r="I13017">
        <v>4</v>
      </c>
      <c r="J13017">
        <v>0</v>
      </c>
      <c r="L13017">
        <v>0</v>
      </c>
      <c r="N13017">
        <v>4</v>
      </c>
      <c r="P13017">
        <v>0</v>
      </c>
      <c r="Q13017">
        <v>0</v>
      </c>
      <c r="S13017">
        <v>0</v>
      </c>
    </row>
    <row r="13018" spans="1:19" x14ac:dyDescent="0.25">
      <c r="A13018" s="20" t="s">
        <v>27143</v>
      </c>
      <c r="B13018" t="s">
        <v>26955</v>
      </c>
      <c r="C13018" t="s">
        <v>901</v>
      </c>
      <c r="D13018" s="20" t="s">
        <v>1000</v>
      </c>
      <c r="E13018" s="26">
        <v>44105</v>
      </c>
      <c r="F13018">
        <v>5</v>
      </c>
      <c r="G13018">
        <v>5</v>
      </c>
      <c r="I13018">
        <v>3</v>
      </c>
      <c r="J13018">
        <v>27</v>
      </c>
      <c r="L13018">
        <v>27</v>
      </c>
      <c r="N13018">
        <v>2</v>
      </c>
      <c r="P13018">
        <v>0</v>
      </c>
      <c r="Q13018">
        <v>1</v>
      </c>
      <c r="S13018">
        <v>1</v>
      </c>
    </row>
    <row r="13019" spans="1:19" x14ac:dyDescent="0.25">
      <c r="A13019" s="20" t="s">
        <v>27144</v>
      </c>
      <c r="B13019" t="s">
        <v>26956</v>
      </c>
      <c r="C13019" t="s">
        <v>901</v>
      </c>
      <c r="D13019" s="20" t="s">
        <v>1001</v>
      </c>
      <c r="E13019" s="26">
        <v>44105</v>
      </c>
      <c r="F13019">
        <v>0</v>
      </c>
      <c r="G13019">
        <v>0</v>
      </c>
      <c r="I13019">
        <v>12</v>
      </c>
      <c r="J13019">
        <v>0</v>
      </c>
      <c r="L13019">
        <v>0</v>
      </c>
      <c r="N13019">
        <v>12</v>
      </c>
      <c r="P13019">
        <v>0</v>
      </c>
      <c r="Q13019">
        <v>1</v>
      </c>
      <c r="S13019">
        <v>0</v>
      </c>
    </row>
    <row r="13020" spans="1:19" x14ac:dyDescent="0.25">
      <c r="A13020" s="20" t="s">
        <v>27145</v>
      </c>
      <c r="B13020" t="s">
        <v>26957</v>
      </c>
      <c r="C13020" t="s">
        <v>903</v>
      </c>
      <c r="D13020" s="20" t="s">
        <v>1000</v>
      </c>
      <c r="E13020" s="26">
        <v>44105</v>
      </c>
      <c r="F13020">
        <v>3</v>
      </c>
      <c r="G13020">
        <v>3</v>
      </c>
      <c r="I13020">
        <v>18</v>
      </c>
      <c r="J13020">
        <v>16</v>
      </c>
      <c r="L13020">
        <v>16</v>
      </c>
      <c r="N13020">
        <v>13</v>
      </c>
      <c r="P13020">
        <v>1</v>
      </c>
      <c r="Q13020">
        <v>3</v>
      </c>
      <c r="S13020">
        <v>5</v>
      </c>
    </row>
    <row r="13021" spans="1:19" x14ac:dyDescent="0.25">
      <c r="A13021" s="20" t="s">
        <v>27146</v>
      </c>
      <c r="B13021" t="s">
        <v>26958</v>
      </c>
      <c r="C13021" t="s">
        <v>903</v>
      </c>
      <c r="D13021" s="20" t="s">
        <v>1001</v>
      </c>
      <c r="E13021" s="26">
        <v>44105</v>
      </c>
      <c r="F13021">
        <v>0</v>
      </c>
      <c r="G13021">
        <v>0</v>
      </c>
      <c r="I13021">
        <v>0</v>
      </c>
      <c r="J13021">
        <v>0</v>
      </c>
      <c r="L13021">
        <v>0</v>
      </c>
      <c r="N13021">
        <v>0</v>
      </c>
      <c r="P13021">
        <v>0</v>
      </c>
      <c r="Q13021">
        <v>0</v>
      </c>
      <c r="S13021">
        <v>0</v>
      </c>
    </row>
    <row r="13022" spans="1:19" x14ac:dyDescent="0.25">
      <c r="A13022" s="20" t="s">
        <v>27147</v>
      </c>
      <c r="B13022" t="s">
        <v>26959</v>
      </c>
      <c r="C13022" t="s">
        <v>198</v>
      </c>
      <c r="D13022" s="20" t="s">
        <v>1002</v>
      </c>
      <c r="E13022" s="26">
        <v>44105</v>
      </c>
      <c r="F13022">
        <v>0</v>
      </c>
      <c r="G13022">
        <v>0</v>
      </c>
      <c r="I13022">
        <v>0</v>
      </c>
      <c r="J13022">
        <v>0</v>
      </c>
      <c r="L13022">
        <v>0</v>
      </c>
      <c r="N13022">
        <v>0</v>
      </c>
      <c r="P13022">
        <v>0</v>
      </c>
      <c r="Q13022">
        <v>0</v>
      </c>
      <c r="S13022">
        <v>0</v>
      </c>
    </row>
    <row r="13023" spans="1:19" x14ac:dyDescent="0.25">
      <c r="A13023" s="20" t="s">
        <v>27148</v>
      </c>
      <c r="B13023" t="s">
        <v>26960</v>
      </c>
      <c r="C13023" t="s">
        <v>25857</v>
      </c>
      <c r="D13023" s="20" t="s">
        <v>1002</v>
      </c>
      <c r="E13023" s="26">
        <v>44105</v>
      </c>
      <c r="F13023">
        <v>3</v>
      </c>
      <c r="G13023">
        <v>4</v>
      </c>
      <c r="I13023">
        <v>12</v>
      </c>
      <c r="J13023">
        <v>15</v>
      </c>
      <c r="L13023">
        <v>21</v>
      </c>
      <c r="N13023">
        <v>8</v>
      </c>
      <c r="P13023">
        <v>0</v>
      </c>
      <c r="Q13023">
        <v>1</v>
      </c>
      <c r="S13023">
        <v>4</v>
      </c>
    </row>
    <row r="13024" spans="1:19" x14ac:dyDescent="0.25">
      <c r="A13024" s="20" t="s">
        <v>27149</v>
      </c>
      <c r="B13024" t="s">
        <v>26961</v>
      </c>
      <c r="C13024" t="s">
        <v>962</v>
      </c>
      <c r="D13024" s="20" t="s">
        <v>1002</v>
      </c>
      <c r="E13024" s="26">
        <v>44105</v>
      </c>
      <c r="F13024">
        <v>0</v>
      </c>
      <c r="G13024">
        <v>0</v>
      </c>
      <c r="I13024">
        <v>0</v>
      </c>
      <c r="J13024">
        <v>0</v>
      </c>
      <c r="L13024">
        <v>0</v>
      </c>
      <c r="N13024">
        <v>0</v>
      </c>
      <c r="P13024">
        <v>0</v>
      </c>
      <c r="Q13024">
        <v>0</v>
      </c>
      <c r="S13024">
        <v>0</v>
      </c>
    </row>
    <row r="13025" spans="1:19" x14ac:dyDescent="0.25">
      <c r="A13025" s="20" t="s">
        <v>27150</v>
      </c>
      <c r="B13025" t="s">
        <v>26962</v>
      </c>
      <c r="C13025" t="s">
        <v>199</v>
      </c>
      <c r="D13025" s="20" t="s">
        <v>1002</v>
      </c>
      <c r="E13025" s="26">
        <v>44105</v>
      </c>
      <c r="F13025">
        <v>11.5</v>
      </c>
      <c r="G13025">
        <v>11.5</v>
      </c>
      <c r="I13025">
        <v>83</v>
      </c>
      <c r="J13025">
        <v>108</v>
      </c>
      <c r="L13025">
        <v>109</v>
      </c>
      <c r="N13025">
        <v>82</v>
      </c>
      <c r="P13025">
        <v>1</v>
      </c>
      <c r="Q13025">
        <v>1</v>
      </c>
      <c r="S13025">
        <v>1</v>
      </c>
    </row>
    <row r="13026" spans="1:19" x14ac:dyDescent="0.25">
      <c r="A13026" s="20" t="s">
        <v>27151</v>
      </c>
      <c r="B13026" t="s">
        <v>26963</v>
      </c>
      <c r="C13026" t="s">
        <v>348</v>
      </c>
      <c r="D13026" s="20" t="s">
        <v>1002</v>
      </c>
      <c r="E13026" s="26">
        <v>44105</v>
      </c>
      <c r="F13026">
        <v>0</v>
      </c>
      <c r="G13026">
        <v>0</v>
      </c>
      <c r="I13026">
        <v>0</v>
      </c>
      <c r="J13026">
        <v>0</v>
      </c>
      <c r="L13026">
        <v>0</v>
      </c>
      <c r="N13026">
        <v>0</v>
      </c>
      <c r="P13026">
        <v>0</v>
      </c>
      <c r="Q13026">
        <v>0</v>
      </c>
      <c r="S13026">
        <v>0</v>
      </c>
    </row>
    <row r="13027" spans="1:19" x14ac:dyDescent="0.25">
      <c r="A13027" s="20" t="s">
        <v>27152</v>
      </c>
      <c r="B13027" t="s">
        <v>26964</v>
      </c>
      <c r="C13027" t="s">
        <v>357</v>
      </c>
      <c r="D13027" s="20" t="s">
        <v>1002</v>
      </c>
      <c r="E13027" s="26">
        <v>44105</v>
      </c>
      <c r="F13027">
        <v>0</v>
      </c>
      <c r="G13027">
        <v>0</v>
      </c>
      <c r="I13027">
        <v>0</v>
      </c>
      <c r="J13027">
        <v>0</v>
      </c>
      <c r="L13027">
        <v>0</v>
      </c>
      <c r="N13027">
        <v>0</v>
      </c>
      <c r="P13027">
        <v>0</v>
      </c>
      <c r="Q13027">
        <v>0</v>
      </c>
      <c r="S13027">
        <v>0</v>
      </c>
    </row>
    <row r="13028" spans="1:19" x14ac:dyDescent="0.25">
      <c r="A13028" s="20" t="s">
        <v>27153</v>
      </c>
      <c r="B13028" t="s">
        <v>26965</v>
      </c>
      <c r="C13028" t="s">
        <v>227</v>
      </c>
      <c r="D13028" s="20" t="s">
        <v>1002</v>
      </c>
      <c r="E13028" s="26">
        <v>44105</v>
      </c>
      <c r="F13028">
        <v>0</v>
      </c>
      <c r="G13028">
        <v>0</v>
      </c>
      <c r="I13028">
        <v>0</v>
      </c>
      <c r="J13028">
        <v>0</v>
      </c>
      <c r="L13028">
        <v>0</v>
      </c>
      <c r="N13028">
        <v>0</v>
      </c>
      <c r="P13028">
        <v>0</v>
      </c>
      <c r="Q13028">
        <v>0</v>
      </c>
      <c r="S13028">
        <v>0</v>
      </c>
    </row>
    <row r="13029" spans="1:19" x14ac:dyDescent="0.25">
      <c r="A13029" s="20" t="s">
        <v>27154</v>
      </c>
      <c r="B13029" t="s">
        <v>26966</v>
      </c>
      <c r="C13029" t="s">
        <v>203</v>
      </c>
      <c r="D13029" s="20" t="s">
        <v>1002</v>
      </c>
      <c r="E13029" s="26">
        <v>44105</v>
      </c>
      <c r="F13029">
        <v>0</v>
      </c>
      <c r="G13029">
        <v>0</v>
      </c>
      <c r="I13029">
        <v>0</v>
      </c>
      <c r="J13029">
        <v>0</v>
      </c>
      <c r="L13029">
        <v>0</v>
      </c>
      <c r="N13029">
        <v>0</v>
      </c>
      <c r="P13029">
        <v>0</v>
      </c>
      <c r="Q13029">
        <v>0</v>
      </c>
      <c r="S13029">
        <v>0</v>
      </c>
    </row>
    <row r="13030" spans="1:19" x14ac:dyDescent="0.25">
      <c r="A13030" s="20" t="s">
        <v>27155</v>
      </c>
      <c r="B13030" t="s">
        <v>26967</v>
      </c>
      <c r="C13030" t="s">
        <v>387</v>
      </c>
      <c r="D13030" s="20" t="s">
        <v>1002</v>
      </c>
      <c r="E13030" s="26">
        <v>44105</v>
      </c>
      <c r="F13030">
        <v>0</v>
      </c>
      <c r="G13030">
        <v>0</v>
      </c>
      <c r="I13030">
        <v>0</v>
      </c>
      <c r="J13030">
        <v>0</v>
      </c>
      <c r="L13030">
        <v>0</v>
      </c>
      <c r="N13030">
        <v>0</v>
      </c>
      <c r="P13030">
        <v>0</v>
      </c>
      <c r="Q13030">
        <v>0</v>
      </c>
      <c r="S13030">
        <v>0</v>
      </c>
    </row>
    <row r="13031" spans="1:19" x14ac:dyDescent="0.25">
      <c r="A13031" s="20" t="s">
        <v>27156</v>
      </c>
      <c r="B13031" t="s">
        <v>26968</v>
      </c>
      <c r="C13031" t="s">
        <v>223</v>
      </c>
      <c r="D13031" s="20" t="s">
        <v>1002</v>
      </c>
      <c r="E13031" s="26">
        <v>44105</v>
      </c>
      <c r="F13031">
        <v>0</v>
      </c>
      <c r="G13031">
        <v>0</v>
      </c>
      <c r="I13031">
        <v>0</v>
      </c>
      <c r="J13031">
        <v>0</v>
      </c>
      <c r="L13031">
        <v>0</v>
      </c>
      <c r="N13031">
        <v>0</v>
      </c>
      <c r="P13031">
        <v>0</v>
      </c>
      <c r="Q13031">
        <v>0</v>
      </c>
      <c r="S13031">
        <v>0</v>
      </c>
    </row>
    <row r="13032" spans="1:19" x14ac:dyDescent="0.25">
      <c r="A13032" s="20" t="s">
        <v>27157</v>
      </c>
      <c r="B13032" t="s">
        <v>26969</v>
      </c>
      <c r="C13032" t="s">
        <v>346</v>
      </c>
      <c r="D13032" s="20" t="s">
        <v>1002</v>
      </c>
      <c r="E13032" s="26">
        <v>44105</v>
      </c>
      <c r="F13032">
        <v>0</v>
      </c>
      <c r="G13032">
        <v>0</v>
      </c>
      <c r="I13032">
        <v>0</v>
      </c>
      <c r="J13032">
        <v>0</v>
      </c>
      <c r="L13032">
        <v>0</v>
      </c>
      <c r="N13032">
        <v>0</v>
      </c>
      <c r="P13032">
        <v>0</v>
      </c>
      <c r="Q13032">
        <v>0</v>
      </c>
      <c r="S13032">
        <v>0</v>
      </c>
    </row>
    <row r="13033" spans="1:19" x14ac:dyDescent="0.25">
      <c r="A13033" s="20" t="s">
        <v>27158</v>
      </c>
      <c r="B13033" t="s">
        <v>26970</v>
      </c>
      <c r="C13033" t="s">
        <v>207</v>
      </c>
      <c r="D13033" s="20" t="s">
        <v>1002</v>
      </c>
      <c r="E13033" s="26">
        <v>44105</v>
      </c>
      <c r="F13033">
        <v>7</v>
      </c>
      <c r="G13033">
        <v>7</v>
      </c>
      <c r="I13033">
        <v>21</v>
      </c>
      <c r="J13033">
        <v>41</v>
      </c>
      <c r="L13033">
        <v>41</v>
      </c>
      <c r="N13033">
        <v>21</v>
      </c>
      <c r="P13033">
        <v>1</v>
      </c>
      <c r="Q13033">
        <v>2</v>
      </c>
      <c r="S13033">
        <v>0</v>
      </c>
    </row>
    <row r="13034" spans="1:19" x14ac:dyDescent="0.25">
      <c r="A13034" s="20" t="s">
        <v>27159</v>
      </c>
      <c r="B13034" t="s">
        <v>26971</v>
      </c>
      <c r="C13034" t="s">
        <v>212</v>
      </c>
      <c r="D13034" s="20" t="s">
        <v>1002</v>
      </c>
      <c r="E13034" s="26">
        <v>44105</v>
      </c>
      <c r="F13034">
        <v>3.5</v>
      </c>
      <c r="G13034">
        <v>3.5</v>
      </c>
      <c r="I13034">
        <v>11</v>
      </c>
      <c r="J13034">
        <v>20</v>
      </c>
      <c r="L13034">
        <v>20</v>
      </c>
      <c r="N13034">
        <v>9</v>
      </c>
      <c r="P13034">
        <v>0</v>
      </c>
      <c r="Q13034">
        <v>0</v>
      </c>
      <c r="S13034">
        <v>2</v>
      </c>
    </row>
    <row r="13035" spans="1:19" x14ac:dyDescent="0.25">
      <c r="A13035" s="20" t="s">
        <v>27160</v>
      </c>
      <c r="B13035" t="s">
        <v>26972</v>
      </c>
      <c r="C13035" t="s">
        <v>963</v>
      </c>
      <c r="D13035" s="20" t="s">
        <v>1002</v>
      </c>
      <c r="E13035" s="26">
        <v>44105</v>
      </c>
      <c r="F13035">
        <v>0</v>
      </c>
      <c r="G13035">
        <v>0</v>
      </c>
      <c r="I13035">
        <v>0</v>
      </c>
      <c r="J13035">
        <v>0</v>
      </c>
      <c r="L13035">
        <v>0</v>
      </c>
      <c r="N13035">
        <v>0</v>
      </c>
      <c r="P13035">
        <v>0</v>
      </c>
      <c r="Q13035">
        <v>0</v>
      </c>
      <c r="S13035">
        <v>0</v>
      </c>
    </row>
    <row r="13036" spans="1:19" x14ac:dyDescent="0.25">
      <c r="A13036" s="20" t="s">
        <v>27161</v>
      </c>
      <c r="B13036" t="s">
        <v>26973</v>
      </c>
      <c r="C13036" t="s">
        <v>225</v>
      </c>
      <c r="D13036" s="20" t="s">
        <v>1002</v>
      </c>
      <c r="E13036" s="26">
        <v>44105</v>
      </c>
      <c r="F13036">
        <v>11</v>
      </c>
      <c r="G13036">
        <v>11</v>
      </c>
      <c r="I13036">
        <v>10</v>
      </c>
      <c r="J13036">
        <v>121</v>
      </c>
      <c r="L13036">
        <v>121</v>
      </c>
      <c r="N13036">
        <v>10</v>
      </c>
      <c r="P13036">
        <v>0</v>
      </c>
      <c r="Q13036">
        <v>0</v>
      </c>
      <c r="S13036">
        <v>0</v>
      </c>
    </row>
    <row r="13037" spans="1:19" x14ac:dyDescent="0.25">
      <c r="A13037" s="20" t="s">
        <v>27162</v>
      </c>
      <c r="B13037" t="s">
        <v>26974</v>
      </c>
      <c r="C13037" t="s">
        <v>901</v>
      </c>
      <c r="D13037" s="20" t="s">
        <v>1002</v>
      </c>
      <c r="E13037" s="26">
        <v>44105</v>
      </c>
      <c r="F13037">
        <v>5</v>
      </c>
      <c r="G13037">
        <v>5</v>
      </c>
      <c r="I13037">
        <v>15</v>
      </c>
      <c r="J13037">
        <v>27</v>
      </c>
      <c r="L13037">
        <v>27</v>
      </c>
      <c r="N13037">
        <v>14</v>
      </c>
      <c r="P13037">
        <v>0</v>
      </c>
      <c r="Q13037">
        <v>2</v>
      </c>
      <c r="S13037">
        <v>1</v>
      </c>
    </row>
    <row r="13038" spans="1:19" x14ac:dyDescent="0.25">
      <c r="A13038" s="20" t="s">
        <v>27163</v>
      </c>
      <c r="B13038" t="s">
        <v>26975</v>
      </c>
      <c r="C13038" t="s">
        <v>232</v>
      </c>
      <c r="D13038" s="20" t="s">
        <v>1002</v>
      </c>
      <c r="E13038" s="26">
        <v>44105</v>
      </c>
      <c r="F13038">
        <v>14.5</v>
      </c>
      <c r="G13038">
        <v>16.5</v>
      </c>
      <c r="I13038">
        <v>193</v>
      </c>
      <c r="J13038">
        <v>140</v>
      </c>
      <c r="L13038">
        <v>150</v>
      </c>
      <c r="N13038">
        <v>186</v>
      </c>
      <c r="P13038">
        <v>5</v>
      </c>
      <c r="Q13038">
        <v>10</v>
      </c>
      <c r="S13038">
        <v>7</v>
      </c>
    </row>
    <row r="13039" spans="1:19" x14ac:dyDescent="0.25">
      <c r="A13039" s="20" t="s">
        <v>27164</v>
      </c>
      <c r="B13039" t="s">
        <v>26976</v>
      </c>
      <c r="C13039" t="s">
        <v>317</v>
      </c>
      <c r="D13039" s="20" t="s">
        <v>1002</v>
      </c>
      <c r="E13039" s="26">
        <v>44105</v>
      </c>
      <c r="F13039">
        <v>6</v>
      </c>
      <c r="G13039">
        <v>6</v>
      </c>
      <c r="I13039">
        <v>8</v>
      </c>
      <c r="J13039">
        <v>33</v>
      </c>
      <c r="L13039">
        <v>33</v>
      </c>
      <c r="N13039">
        <v>8</v>
      </c>
      <c r="P13039">
        <v>0</v>
      </c>
      <c r="Q13039">
        <v>0</v>
      </c>
      <c r="S13039">
        <v>0</v>
      </c>
    </row>
    <row r="13040" spans="1:19" x14ac:dyDescent="0.25">
      <c r="A13040" s="20" t="s">
        <v>27165</v>
      </c>
      <c r="B13040" t="s">
        <v>26977</v>
      </c>
      <c r="C13040" t="s">
        <v>25332</v>
      </c>
      <c r="D13040" s="20" t="s">
        <v>1002</v>
      </c>
      <c r="E13040" s="26">
        <v>44105</v>
      </c>
      <c r="F13040">
        <v>3</v>
      </c>
      <c r="G13040">
        <v>3</v>
      </c>
      <c r="I13040">
        <v>8</v>
      </c>
      <c r="J13040">
        <v>16</v>
      </c>
      <c r="L13040">
        <v>16</v>
      </c>
      <c r="N13040">
        <v>8</v>
      </c>
      <c r="P13040">
        <v>1</v>
      </c>
      <c r="Q13040">
        <v>4</v>
      </c>
      <c r="S13040">
        <v>0</v>
      </c>
    </row>
    <row r="13041" spans="1:19" x14ac:dyDescent="0.25">
      <c r="A13041" s="20" t="s">
        <v>27166</v>
      </c>
      <c r="B13041" t="s">
        <v>26978</v>
      </c>
      <c r="C13041" t="s">
        <v>214</v>
      </c>
      <c r="D13041" s="20" t="s">
        <v>1002</v>
      </c>
      <c r="E13041" s="26">
        <v>44105</v>
      </c>
      <c r="F13041">
        <v>13</v>
      </c>
      <c r="G13041">
        <v>16</v>
      </c>
      <c r="I13041">
        <v>62</v>
      </c>
      <c r="J13041">
        <v>114</v>
      </c>
      <c r="L13041">
        <v>129</v>
      </c>
      <c r="N13041">
        <v>54</v>
      </c>
      <c r="P13041">
        <v>10</v>
      </c>
      <c r="Q13041">
        <v>13</v>
      </c>
      <c r="S13041">
        <v>8</v>
      </c>
    </row>
    <row r="13042" spans="1:19" x14ac:dyDescent="0.25">
      <c r="A13042" s="20" t="s">
        <v>27167</v>
      </c>
      <c r="B13042" t="s">
        <v>26979</v>
      </c>
      <c r="C13042" t="s">
        <v>903</v>
      </c>
      <c r="D13042" s="20" t="s">
        <v>1002</v>
      </c>
      <c r="E13042" s="26">
        <v>44105</v>
      </c>
      <c r="F13042">
        <v>3</v>
      </c>
      <c r="G13042">
        <v>3</v>
      </c>
      <c r="I13042">
        <v>18</v>
      </c>
      <c r="J13042">
        <v>16</v>
      </c>
      <c r="L13042">
        <v>16</v>
      </c>
      <c r="N13042">
        <v>13</v>
      </c>
      <c r="P13042">
        <v>1</v>
      </c>
      <c r="Q13042">
        <v>3</v>
      </c>
      <c r="S13042">
        <v>5</v>
      </c>
    </row>
    <row r="13043" spans="1:19" x14ac:dyDescent="0.25">
      <c r="A13043" s="20" t="s">
        <v>27168</v>
      </c>
      <c r="B13043" t="s">
        <v>26980</v>
      </c>
      <c r="C13043" t="s">
        <v>230</v>
      </c>
      <c r="D13043" s="20" t="s">
        <v>1002</v>
      </c>
      <c r="E13043" s="26">
        <v>44105</v>
      </c>
      <c r="F13043">
        <v>0</v>
      </c>
      <c r="G13043">
        <v>0</v>
      </c>
      <c r="I13043">
        <v>0</v>
      </c>
      <c r="J13043">
        <v>0</v>
      </c>
      <c r="L13043">
        <v>0</v>
      </c>
      <c r="N13043">
        <v>0</v>
      </c>
      <c r="P13043">
        <v>0</v>
      </c>
      <c r="Q13043">
        <v>0</v>
      </c>
      <c r="S13043">
        <v>0</v>
      </c>
    </row>
    <row r="13044" spans="1:19" x14ac:dyDescent="0.25">
      <c r="A13044" s="20" t="s">
        <v>27169</v>
      </c>
      <c r="B13044" t="s">
        <v>26981</v>
      </c>
      <c r="C13044" t="s">
        <v>234</v>
      </c>
      <c r="D13044" s="20" t="s">
        <v>1002</v>
      </c>
      <c r="E13044" s="26">
        <v>44105</v>
      </c>
      <c r="F13044">
        <v>0</v>
      </c>
      <c r="G13044">
        <v>0</v>
      </c>
      <c r="I13044">
        <v>0</v>
      </c>
      <c r="J13044">
        <v>0</v>
      </c>
      <c r="L13044">
        <v>0</v>
      </c>
      <c r="N13044">
        <v>0</v>
      </c>
      <c r="P13044">
        <v>0</v>
      </c>
      <c r="Q13044">
        <v>0</v>
      </c>
      <c r="S13044">
        <v>0</v>
      </c>
    </row>
    <row r="13045" spans="1:19" x14ac:dyDescent="0.25">
      <c r="A13045" s="20" t="s">
        <v>27170</v>
      </c>
      <c r="B13045" t="s">
        <v>26982</v>
      </c>
      <c r="C13045" t="s">
        <v>217</v>
      </c>
      <c r="D13045" s="20" t="s">
        <v>1002</v>
      </c>
      <c r="E13045" s="26">
        <v>44105</v>
      </c>
      <c r="F13045">
        <v>0</v>
      </c>
      <c r="G13045">
        <v>0</v>
      </c>
      <c r="I13045">
        <v>0</v>
      </c>
      <c r="J13045">
        <v>0</v>
      </c>
      <c r="L13045">
        <v>0</v>
      </c>
      <c r="N13045">
        <v>0</v>
      </c>
      <c r="P13045">
        <v>0</v>
      </c>
      <c r="Q13045">
        <v>0</v>
      </c>
      <c r="S13045">
        <v>0</v>
      </c>
    </row>
    <row r="13046" spans="1:19" x14ac:dyDescent="0.25">
      <c r="A13046" s="20" t="s">
        <v>27171</v>
      </c>
      <c r="B13046" t="s">
        <v>26983</v>
      </c>
      <c r="C13046" t="s">
        <v>342</v>
      </c>
      <c r="D13046" s="20" t="s">
        <v>1002</v>
      </c>
      <c r="E13046" s="26">
        <v>44105</v>
      </c>
      <c r="F13046">
        <v>3</v>
      </c>
      <c r="G13046">
        <v>3</v>
      </c>
      <c r="I13046">
        <v>23</v>
      </c>
      <c r="J13046">
        <v>32</v>
      </c>
      <c r="L13046">
        <v>32</v>
      </c>
      <c r="N13046">
        <v>23</v>
      </c>
      <c r="P13046">
        <v>0</v>
      </c>
      <c r="Q13046">
        <v>0</v>
      </c>
      <c r="S13046">
        <v>0</v>
      </c>
    </row>
    <row r="13047" spans="1:19" x14ac:dyDescent="0.25">
      <c r="A13047" s="20" t="s">
        <v>27172</v>
      </c>
      <c r="B13047" t="s">
        <v>26984</v>
      </c>
      <c r="C13047" t="s">
        <v>220</v>
      </c>
      <c r="D13047" s="20" t="s">
        <v>1002</v>
      </c>
      <c r="E13047" s="26">
        <v>44105</v>
      </c>
      <c r="F13047">
        <v>0</v>
      </c>
      <c r="G13047">
        <v>0</v>
      </c>
      <c r="I13047">
        <v>0</v>
      </c>
      <c r="J13047">
        <v>0</v>
      </c>
      <c r="L13047">
        <v>0</v>
      </c>
      <c r="N13047">
        <v>0</v>
      </c>
      <c r="P13047">
        <v>0</v>
      </c>
      <c r="Q13047">
        <v>0</v>
      </c>
      <c r="S13047">
        <v>0</v>
      </c>
    </row>
    <row r="13048" spans="1:19" x14ac:dyDescent="0.25">
      <c r="A13048" s="20" t="s">
        <v>27173</v>
      </c>
      <c r="B13048" t="s">
        <v>26985</v>
      </c>
      <c r="C13048" t="s">
        <v>242</v>
      </c>
      <c r="D13048" s="20" t="s">
        <v>1000</v>
      </c>
      <c r="E13048" s="26">
        <v>44105</v>
      </c>
      <c r="F13048">
        <v>0</v>
      </c>
      <c r="G13048">
        <v>0</v>
      </c>
      <c r="I13048">
        <v>0</v>
      </c>
      <c r="J13048">
        <v>0</v>
      </c>
      <c r="L13048">
        <v>0</v>
      </c>
      <c r="N13048">
        <v>0</v>
      </c>
      <c r="P13048">
        <v>0</v>
      </c>
      <c r="Q13048">
        <v>0</v>
      </c>
      <c r="S13048">
        <v>0</v>
      </c>
    </row>
    <row r="13049" spans="1:19" x14ac:dyDescent="0.25">
      <c r="A13049" s="20" t="s">
        <v>27174</v>
      </c>
      <c r="B13049" t="s">
        <v>26986</v>
      </c>
      <c r="C13049" t="s">
        <v>242</v>
      </c>
      <c r="D13049" s="20" t="s">
        <v>1002</v>
      </c>
      <c r="E13049" s="26">
        <v>44105</v>
      </c>
      <c r="F13049">
        <v>0</v>
      </c>
      <c r="G13049">
        <v>0</v>
      </c>
      <c r="I13049">
        <v>0</v>
      </c>
      <c r="J13049">
        <v>0</v>
      </c>
      <c r="L13049">
        <v>0</v>
      </c>
      <c r="N13049">
        <v>0</v>
      </c>
      <c r="P13049">
        <v>0</v>
      </c>
      <c r="Q13049">
        <v>0</v>
      </c>
      <c r="S13049">
        <v>0</v>
      </c>
    </row>
    <row r="13050" spans="1:19" x14ac:dyDescent="0.25">
      <c r="A13050" s="20" t="s">
        <v>27175</v>
      </c>
      <c r="B13050" t="s">
        <v>26987</v>
      </c>
      <c r="C13050" t="s">
        <v>2724</v>
      </c>
      <c r="D13050" s="20" t="s">
        <v>1000</v>
      </c>
      <c r="E13050" s="26">
        <v>44105</v>
      </c>
      <c r="F13050">
        <v>6.5</v>
      </c>
      <c r="G13050">
        <v>6.5</v>
      </c>
      <c r="I13050">
        <v>15</v>
      </c>
      <c r="J13050">
        <v>35</v>
      </c>
      <c r="L13050">
        <v>35</v>
      </c>
      <c r="N13050">
        <v>11</v>
      </c>
      <c r="P13050">
        <v>0</v>
      </c>
      <c r="Q13050">
        <v>0</v>
      </c>
      <c r="S13050">
        <v>4</v>
      </c>
    </row>
    <row r="13051" spans="1:19" x14ac:dyDescent="0.25">
      <c r="A13051" s="20" t="s">
        <v>27176</v>
      </c>
      <c r="B13051" t="s">
        <v>26988</v>
      </c>
      <c r="C13051" t="s">
        <v>2724</v>
      </c>
      <c r="D13051" s="20" t="s">
        <v>1001</v>
      </c>
      <c r="E13051" s="26">
        <v>44105</v>
      </c>
      <c r="F13051">
        <v>0</v>
      </c>
      <c r="G13051">
        <v>0</v>
      </c>
      <c r="I13051">
        <v>13</v>
      </c>
      <c r="J13051">
        <v>0</v>
      </c>
      <c r="L13051">
        <v>0</v>
      </c>
      <c r="N13051">
        <v>13</v>
      </c>
      <c r="P13051">
        <v>0</v>
      </c>
      <c r="Q13051">
        <v>3</v>
      </c>
      <c r="S13051">
        <v>0</v>
      </c>
    </row>
    <row r="13052" spans="1:19" x14ac:dyDescent="0.25">
      <c r="A13052" s="20" t="s">
        <v>27177</v>
      </c>
      <c r="B13052" t="s">
        <v>26989</v>
      </c>
      <c r="C13052" t="s">
        <v>2724</v>
      </c>
      <c r="D13052" s="20" t="s">
        <v>1002</v>
      </c>
      <c r="E13052" s="26">
        <v>44105</v>
      </c>
      <c r="F13052">
        <v>6.5</v>
      </c>
      <c r="G13052">
        <v>6.5</v>
      </c>
      <c r="I13052">
        <v>28</v>
      </c>
      <c r="J13052">
        <v>35</v>
      </c>
      <c r="L13052">
        <v>35</v>
      </c>
      <c r="N13052">
        <v>24</v>
      </c>
      <c r="P13052">
        <v>0</v>
      </c>
      <c r="Q13052">
        <v>3</v>
      </c>
      <c r="S13052">
        <v>4</v>
      </c>
    </row>
    <row r="13053" spans="1:19" x14ac:dyDescent="0.25">
      <c r="A13053" s="20" t="s">
        <v>27178</v>
      </c>
      <c r="B13053" t="s">
        <v>26990</v>
      </c>
      <c r="C13053" t="s">
        <v>237</v>
      </c>
      <c r="D13053" s="20" t="s">
        <v>1000</v>
      </c>
      <c r="E13053" s="26">
        <v>44105</v>
      </c>
      <c r="F13053">
        <v>7</v>
      </c>
      <c r="G13053">
        <v>11</v>
      </c>
      <c r="I13053">
        <v>32</v>
      </c>
      <c r="J13053">
        <v>39</v>
      </c>
      <c r="L13053">
        <v>60</v>
      </c>
      <c r="N13053">
        <v>25</v>
      </c>
      <c r="P13053">
        <v>4</v>
      </c>
      <c r="Q13053">
        <v>6</v>
      </c>
      <c r="S13053">
        <v>7</v>
      </c>
    </row>
    <row r="13054" spans="1:19" x14ac:dyDescent="0.25">
      <c r="A13054" s="20" t="s">
        <v>27179</v>
      </c>
      <c r="B13054" t="s">
        <v>26991</v>
      </c>
      <c r="C13054" t="s">
        <v>237</v>
      </c>
      <c r="D13054" s="20" t="s">
        <v>1002</v>
      </c>
      <c r="E13054" s="26">
        <v>44105</v>
      </c>
      <c r="F13054">
        <v>7</v>
      </c>
      <c r="G13054">
        <v>11</v>
      </c>
      <c r="I13054">
        <v>32</v>
      </c>
      <c r="J13054">
        <v>39</v>
      </c>
      <c r="L13054">
        <v>60</v>
      </c>
      <c r="N13054">
        <v>25</v>
      </c>
      <c r="P13054">
        <v>4</v>
      </c>
      <c r="Q13054">
        <v>6</v>
      </c>
      <c r="S13054">
        <v>7</v>
      </c>
    </row>
    <row r="13055" spans="1:19" x14ac:dyDescent="0.25">
      <c r="A13055" s="20" t="s">
        <v>27180</v>
      </c>
      <c r="B13055" t="s">
        <v>26992</v>
      </c>
      <c r="C13055" t="s">
        <v>238</v>
      </c>
      <c r="D13055" s="20" t="s">
        <v>1000</v>
      </c>
      <c r="E13055" s="26">
        <v>44105</v>
      </c>
      <c r="F13055">
        <v>3</v>
      </c>
      <c r="G13055">
        <v>5</v>
      </c>
      <c r="I13055">
        <v>10</v>
      </c>
      <c r="J13055">
        <v>12</v>
      </c>
      <c r="L13055">
        <v>22</v>
      </c>
      <c r="N13055">
        <v>6</v>
      </c>
      <c r="P13055">
        <v>2</v>
      </c>
      <c r="Q13055">
        <v>3</v>
      </c>
      <c r="S13055">
        <v>4</v>
      </c>
    </row>
    <row r="13056" spans="1:19" x14ac:dyDescent="0.25">
      <c r="A13056" s="20" t="s">
        <v>27181</v>
      </c>
      <c r="B13056" t="s">
        <v>26993</v>
      </c>
      <c r="C13056" t="s">
        <v>238</v>
      </c>
      <c r="D13056" s="20" t="s">
        <v>1002</v>
      </c>
      <c r="E13056" s="26">
        <v>44105</v>
      </c>
      <c r="F13056">
        <v>3</v>
      </c>
      <c r="G13056">
        <v>5</v>
      </c>
      <c r="I13056">
        <v>10</v>
      </c>
      <c r="J13056">
        <v>12</v>
      </c>
      <c r="L13056">
        <v>22</v>
      </c>
      <c r="N13056">
        <v>6</v>
      </c>
      <c r="P13056">
        <v>2</v>
      </c>
      <c r="Q13056">
        <v>3</v>
      </c>
      <c r="S13056">
        <v>4</v>
      </c>
    </row>
    <row r="13057" spans="1:19" x14ac:dyDescent="0.25">
      <c r="A13057" s="20" t="s">
        <v>27182</v>
      </c>
      <c r="B13057" t="s">
        <v>26994</v>
      </c>
      <c r="C13057" t="s">
        <v>239</v>
      </c>
      <c r="D13057" s="20" t="s">
        <v>1000</v>
      </c>
      <c r="E13057" s="26">
        <v>44105</v>
      </c>
      <c r="F13057">
        <v>0</v>
      </c>
      <c r="G13057">
        <v>0</v>
      </c>
      <c r="I13057">
        <v>0</v>
      </c>
      <c r="J13057">
        <v>0</v>
      </c>
      <c r="L13057">
        <v>0</v>
      </c>
      <c r="N13057">
        <v>0</v>
      </c>
      <c r="P13057">
        <v>0</v>
      </c>
      <c r="Q13057">
        <v>0</v>
      </c>
      <c r="S13057">
        <v>0</v>
      </c>
    </row>
    <row r="13058" spans="1:19" x14ac:dyDescent="0.25">
      <c r="A13058" s="20" t="s">
        <v>27183</v>
      </c>
      <c r="B13058" t="s">
        <v>26995</v>
      </c>
      <c r="C13058" t="s">
        <v>239</v>
      </c>
      <c r="D13058" s="20" t="s">
        <v>1002</v>
      </c>
      <c r="E13058" s="26">
        <v>44105</v>
      </c>
      <c r="F13058">
        <v>0</v>
      </c>
      <c r="G13058">
        <v>0</v>
      </c>
      <c r="I13058">
        <v>0</v>
      </c>
      <c r="J13058">
        <v>0</v>
      </c>
      <c r="L13058">
        <v>0</v>
      </c>
      <c r="N13058">
        <v>0</v>
      </c>
      <c r="P13058">
        <v>0</v>
      </c>
      <c r="Q13058">
        <v>0</v>
      </c>
      <c r="S13058">
        <v>0</v>
      </c>
    </row>
    <row r="13059" spans="1:19" x14ac:dyDescent="0.25">
      <c r="A13059" s="20" t="s">
        <v>27184</v>
      </c>
      <c r="B13059" t="s">
        <v>26996</v>
      </c>
      <c r="C13059" t="s">
        <v>1988</v>
      </c>
      <c r="D13059" s="20" t="s">
        <v>1000</v>
      </c>
      <c r="E13059" s="26">
        <v>44105</v>
      </c>
      <c r="F13059">
        <v>7</v>
      </c>
      <c r="G13059">
        <v>7</v>
      </c>
      <c r="I13059">
        <v>6</v>
      </c>
      <c r="J13059">
        <v>37</v>
      </c>
      <c r="L13059">
        <v>37</v>
      </c>
      <c r="N13059">
        <v>4</v>
      </c>
      <c r="P13059">
        <v>1</v>
      </c>
      <c r="Q13059">
        <v>4</v>
      </c>
      <c r="S13059">
        <v>2</v>
      </c>
    </row>
    <row r="13060" spans="1:19" x14ac:dyDescent="0.25">
      <c r="A13060" s="20" t="s">
        <v>27185</v>
      </c>
      <c r="B13060" t="s">
        <v>26997</v>
      </c>
      <c r="C13060" t="s">
        <v>1988</v>
      </c>
      <c r="D13060" s="20" t="s">
        <v>1001</v>
      </c>
      <c r="E13060" s="26">
        <v>44105</v>
      </c>
      <c r="F13060">
        <v>0</v>
      </c>
      <c r="G13060">
        <v>0</v>
      </c>
      <c r="I13060">
        <v>11</v>
      </c>
      <c r="J13060">
        <v>0</v>
      </c>
      <c r="L13060">
        <v>0</v>
      </c>
      <c r="N13060">
        <v>11</v>
      </c>
      <c r="P13060">
        <v>1</v>
      </c>
      <c r="Q13060">
        <v>2</v>
      </c>
      <c r="S13060">
        <v>0</v>
      </c>
    </row>
    <row r="13061" spans="1:19" x14ac:dyDescent="0.25">
      <c r="A13061" s="20" t="s">
        <v>27186</v>
      </c>
      <c r="B13061" t="s">
        <v>26998</v>
      </c>
      <c r="C13061" t="s">
        <v>1988</v>
      </c>
      <c r="D13061" s="20" t="s">
        <v>1002</v>
      </c>
      <c r="E13061" s="26">
        <v>44105</v>
      </c>
      <c r="F13061">
        <v>7</v>
      </c>
      <c r="G13061">
        <v>7</v>
      </c>
      <c r="I13061">
        <v>17</v>
      </c>
      <c r="J13061">
        <v>37</v>
      </c>
      <c r="L13061">
        <v>37</v>
      </c>
      <c r="N13061">
        <v>15</v>
      </c>
      <c r="P13061">
        <v>2</v>
      </c>
      <c r="Q13061">
        <v>6</v>
      </c>
      <c r="S13061">
        <v>2</v>
      </c>
    </row>
    <row r="13062" spans="1:19" x14ac:dyDescent="0.25">
      <c r="A13062" s="20" t="s">
        <v>27187</v>
      </c>
      <c r="B13062" t="s">
        <v>26999</v>
      </c>
      <c r="C13062" t="s">
        <v>966</v>
      </c>
      <c r="D13062" s="20" t="s">
        <v>1000</v>
      </c>
      <c r="E13062" s="26">
        <v>44105</v>
      </c>
      <c r="F13062">
        <v>0</v>
      </c>
      <c r="G13062">
        <v>0</v>
      </c>
      <c r="I13062">
        <v>0</v>
      </c>
      <c r="J13062">
        <v>0</v>
      </c>
      <c r="L13062">
        <v>0</v>
      </c>
      <c r="N13062">
        <v>0</v>
      </c>
      <c r="P13062">
        <v>0</v>
      </c>
      <c r="Q13062">
        <v>0</v>
      </c>
      <c r="S13062">
        <v>0</v>
      </c>
    </row>
    <row r="13063" spans="1:19" x14ac:dyDescent="0.25">
      <c r="A13063" s="20" t="s">
        <v>27188</v>
      </c>
      <c r="B13063" t="s">
        <v>27000</v>
      </c>
      <c r="C13063" t="s">
        <v>966</v>
      </c>
      <c r="D13063" s="20" t="s">
        <v>1002</v>
      </c>
      <c r="E13063" s="26">
        <v>44105</v>
      </c>
      <c r="F13063">
        <v>0</v>
      </c>
      <c r="G13063">
        <v>0</v>
      </c>
      <c r="I13063">
        <v>0</v>
      </c>
      <c r="J13063">
        <v>0</v>
      </c>
      <c r="L13063">
        <v>0</v>
      </c>
      <c r="N13063">
        <v>0</v>
      </c>
      <c r="P13063">
        <v>0</v>
      </c>
      <c r="Q13063">
        <v>0</v>
      </c>
      <c r="S13063">
        <v>0</v>
      </c>
    </row>
    <row r="13064" spans="1:19" x14ac:dyDescent="0.25">
      <c r="A13064" s="20" t="s">
        <v>27189</v>
      </c>
      <c r="B13064" t="s">
        <v>27001</v>
      </c>
      <c r="C13064" t="s">
        <v>240</v>
      </c>
      <c r="D13064" s="20" t="s">
        <v>1000</v>
      </c>
      <c r="E13064" s="26">
        <v>44105</v>
      </c>
      <c r="F13064">
        <v>11.5</v>
      </c>
      <c r="G13064">
        <v>11.5</v>
      </c>
      <c r="I13064">
        <v>29</v>
      </c>
      <c r="J13064">
        <v>64</v>
      </c>
      <c r="L13064">
        <v>65</v>
      </c>
      <c r="N13064">
        <v>27</v>
      </c>
      <c r="P13064">
        <v>1</v>
      </c>
      <c r="Q13064">
        <v>2</v>
      </c>
      <c r="S13064">
        <v>2</v>
      </c>
    </row>
    <row r="13065" spans="1:19" x14ac:dyDescent="0.25">
      <c r="A13065" s="20" t="s">
        <v>27190</v>
      </c>
      <c r="B13065" t="s">
        <v>27002</v>
      </c>
      <c r="C13065" t="s">
        <v>240</v>
      </c>
      <c r="D13065" s="20" t="s">
        <v>1002</v>
      </c>
      <c r="E13065" s="26">
        <v>44105</v>
      </c>
      <c r="F13065">
        <v>11.5</v>
      </c>
      <c r="G13065">
        <v>11.5</v>
      </c>
      <c r="I13065">
        <v>29</v>
      </c>
      <c r="J13065">
        <v>64</v>
      </c>
      <c r="L13065">
        <v>65</v>
      </c>
      <c r="N13065">
        <v>27</v>
      </c>
      <c r="P13065">
        <v>1</v>
      </c>
      <c r="Q13065">
        <v>2</v>
      </c>
      <c r="S13065">
        <v>2</v>
      </c>
    </row>
    <row r="13066" spans="1:19" x14ac:dyDescent="0.25">
      <c r="A13066" s="20" t="s">
        <v>27191</v>
      </c>
      <c r="B13066" t="s">
        <v>27003</v>
      </c>
      <c r="C13066" t="s">
        <v>241</v>
      </c>
      <c r="D13066" s="20" t="s">
        <v>1000</v>
      </c>
      <c r="E13066" s="26">
        <v>44105</v>
      </c>
      <c r="F13066">
        <v>42.5</v>
      </c>
      <c r="G13066">
        <v>42.5</v>
      </c>
      <c r="I13066">
        <v>334</v>
      </c>
      <c r="J13066">
        <v>461</v>
      </c>
      <c r="L13066">
        <v>461</v>
      </c>
      <c r="N13066">
        <v>325</v>
      </c>
      <c r="P13066">
        <v>10</v>
      </c>
      <c r="Q13066">
        <v>16</v>
      </c>
      <c r="S13066">
        <v>9</v>
      </c>
    </row>
    <row r="13067" spans="1:19" x14ac:dyDescent="0.25">
      <c r="A13067" s="20" t="s">
        <v>27192</v>
      </c>
      <c r="B13067" t="s">
        <v>27004</v>
      </c>
      <c r="C13067" t="s">
        <v>241</v>
      </c>
      <c r="D13067" s="20" t="s">
        <v>1002</v>
      </c>
      <c r="E13067" s="26">
        <v>44105</v>
      </c>
      <c r="F13067">
        <v>42.5</v>
      </c>
      <c r="G13067">
        <v>42.5</v>
      </c>
      <c r="I13067">
        <v>334</v>
      </c>
      <c r="J13067">
        <v>461</v>
      </c>
      <c r="L13067">
        <v>461</v>
      </c>
      <c r="N13067">
        <v>325</v>
      </c>
      <c r="P13067">
        <v>10</v>
      </c>
      <c r="Q13067">
        <v>16</v>
      </c>
      <c r="S13067">
        <v>9</v>
      </c>
    </row>
    <row r="13068" spans="1:19" x14ac:dyDescent="0.25">
      <c r="A13068" s="20" t="s">
        <v>27193</v>
      </c>
      <c r="B13068" t="s">
        <v>27005</v>
      </c>
      <c r="C13068" t="s">
        <v>318</v>
      </c>
      <c r="D13068" s="20" t="s">
        <v>1000</v>
      </c>
      <c r="E13068" s="26">
        <v>44105</v>
      </c>
      <c r="F13068">
        <v>6</v>
      </c>
      <c r="G13068">
        <v>6</v>
      </c>
      <c r="I13068">
        <v>14</v>
      </c>
      <c r="J13068">
        <v>35</v>
      </c>
      <c r="L13068">
        <v>35</v>
      </c>
      <c r="N13068">
        <v>14</v>
      </c>
      <c r="P13068">
        <v>0</v>
      </c>
      <c r="Q13068">
        <v>0</v>
      </c>
      <c r="S13068">
        <v>0</v>
      </c>
    </row>
    <row r="13069" spans="1:19" x14ac:dyDescent="0.25">
      <c r="A13069" s="20" t="s">
        <v>27194</v>
      </c>
      <c r="B13069" t="s">
        <v>27006</v>
      </c>
      <c r="C13069" t="s">
        <v>318</v>
      </c>
      <c r="D13069" s="20" t="s">
        <v>1002</v>
      </c>
      <c r="E13069" s="26">
        <v>44105</v>
      </c>
      <c r="F13069">
        <v>6</v>
      </c>
      <c r="G13069">
        <v>6</v>
      </c>
      <c r="I13069">
        <v>14</v>
      </c>
      <c r="J13069">
        <v>35</v>
      </c>
      <c r="L13069">
        <v>35</v>
      </c>
      <c r="N13069">
        <v>14</v>
      </c>
      <c r="P13069">
        <v>0</v>
      </c>
      <c r="Q13069">
        <v>0</v>
      </c>
      <c r="S13069">
        <v>0</v>
      </c>
    </row>
    <row r="13070" spans="1:19" x14ac:dyDescent="0.25">
      <c r="A13070" s="20" t="s">
        <v>27195</v>
      </c>
      <c r="B13070" t="s">
        <v>27007</v>
      </c>
      <c r="C13070" t="s">
        <v>896</v>
      </c>
      <c r="D13070" s="20" t="s">
        <v>1000</v>
      </c>
      <c r="E13070" s="26">
        <v>44105</v>
      </c>
      <c r="F13070">
        <v>83.5</v>
      </c>
      <c r="G13070">
        <v>89.5</v>
      </c>
      <c r="I13070">
        <v>440</v>
      </c>
      <c r="J13070">
        <v>683</v>
      </c>
      <c r="L13070">
        <v>715</v>
      </c>
      <c r="N13070">
        <v>412</v>
      </c>
      <c r="O13070" t="s">
        <v>904</v>
      </c>
      <c r="P13070">
        <v>18</v>
      </c>
      <c r="Q13070">
        <v>31</v>
      </c>
      <c r="S13070">
        <v>28</v>
      </c>
    </row>
    <row r="13071" spans="1:19" x14ac:dyDescent="0.25">
      <c r="A13071" s="20" t="s">
        <v>27196</v>
      </c>
      <c r="B13071" t="s">
        <v>27008</v>
      </c>
      <c r="C13071" t="s">
        <v>899</v>
      </c>
      <c r="D13071" s="20" t="s">
        <v>1001</v>
      </c>
      <c r="E13071" s="26">
        <v>44105</v>
      </c>
      <c r="F13071">
        <v>0</v>
      </c>
      <c r="G13071">
        <v>0</v>
      </c>
      <c r="I13071">
        <v>24</v>
      </c>
      <c r="J13071">
        <v>0</v>
      </c>
      <c r="L13071">
        <v>0</v>
      </c>
      <c r="N13071">
        <v>24</v>
      </c>
      <c r="O13071" t="s">
        <v>904</v>
      </c>
      <c r="P13071">
        <v>1</v>
      </c>
      <c r="Q13071">
        <v>5</v>
      </c>
      <c r="S13071">
        <v>0</v>
      </c>
    </row>
    <row r="13072" spans="1:19" x14ac:dyDescent="0.25">
      <c r="A13072" s="20" t="s">
        <v>27197</v>
      </c>
      <c r="B13072" t="s">
        <v>27009</v>
      </c>
      <c r="C13072" t="s">
        <v>1237</v>
      </c>
      <c r="D13072" s="20" t="s">
        <v>1000</v>
      </c>
      <c r="E13072" s="26">
        <v>44105</v>
      </c>
      <c r="F13072">
        <v>25</v>
      </c>
      <c r="G13072">
        <v>25</v>
      </c>
      <c r="I13072">
        <v>50</v>
      </c>
      <c r="J13072">
        <v>136</v>
      </c>
      <c r="L13072">
        <v>137</v>
      </c>
      <c r="N13072">
        <v>42</v>
      </c>
      <c r="P13072">
        <v>2</v>
      </c>
      <c r="Q13072">
        <v>6</v>
      </c>
      <c r="S13072">
        <v>8</v>
      </c>
    </row>
    <row r="13073" spans="1:19" x14ac:dyDescent="0.25">
      <c r="A13073" s="20" t="s">
        <v>27198</v>
      </c>
      <c r="B13073" t="s">
        <v>27010</v>
      </c>
      <c r="C13073" t="s">
        <v>1237</v>
      </c>
      <c r="D13073" s="20" t="s">
        <v>1001</v>
      </c>
      <c r="E13073" s="26">
        <v>44105</v>
      </c>
      <c r="F13073">
        <v>0</v>
      </c>
      <c r="G13073">
        <v>0</v>
      </c>
      <c r="I13073">
        <v>24</v>
      </c>
      <c r="J13073">
        <v>0</v>
      </c>
      <c r="L13073">
        <v>0</v>
      </c>
      <c r="N13073">
        <v>24</v>
      </c>
      <c r="P13073">
        <v>1</v>
      </c>
      <c r="Q13073">
        <v>5</v>
      </c>
      <c r="S13073">
        <v>0</v>
      </c>
    </row>
    <row r="13074" spans="1:19" x14ac:dyDescent="0.25">
      <c r="A13074" s="20" t="s">
        <v>27199</v>
      </c>
      <c r="B13074" t="s">
        <v>27011</v>
      </c>
      <c r="C13074" t="s">
        <v>1237</v>
      </c>
      <c r="D13074" s="20" t="s">
        <v>1002</v>
      </c>
      <c r="E13074" s="26">
        <v>44105</v>
      </c>
      <c r="F13074">
        <v>25</v>
      </c>
      <c r="G13074">
        <v>25</v>
      </c>
      <c r="I13074">
        <v>74</v>
      </c>
      <c r="J13074">
        <v>136</v>
      </c>
      <c r="L13074">
        <v>137</v>
      </c>
      <c r="N13074">
        <v>66</v>
      </c>
      <c r="P13074">
        <v>3</v>
      </c>
      <c r="Q13074">
        <v>11</v>
      </c>
      <c r="S13074">
        <v>8</v>
      </c>
    </row>
    <row r="13075" spans="1:19" x14ac:dyDescent="0.25">
      <c r="A13075" s="20" t="s">
        <v>27200</v>
      </c>
      <c r="B13075" t="s">
        <v>27012</v>
      </c>
      <c r="C13075" t="s">
        <v>235</v>
      </c>
      <c r="D13075" s="20" t="s">
        <v>1002</v>
      </c>
      <c r="E13075" s="26">
        <v>44105</v>
      </c>
      <c r="F13075">
        <v>83.5</v>
      </c>
      <c r="G13075">
        <v>89.5</v>
      </c>
      <c r="I13075">
        <v>464</v>
      </c>
      <c r="J13075">
        <v>683</v>
      </c>
      <c r="L13075">
        <v>715</v>
      </c>
      <c r="N13075">
        <v>436</v>
      </c>
      <c r="P13075">
        <v>19</v>
      </c>
      <c r="Q13075">
        <v>36</v>
      </c>
      <c r="S13075">
        <v>28</v>
      </c>
    </row>
    <row r="13076" spans="1:19" x14ac:dyDescent="0.25">
      <c r="A13076" s="20" t="s">
        <v>27389</v>
      </c>
      <c r="B13076" t="s">
        <v>27201</v>
      </c>
      <c r="C13076" t="s">
        <v>228</v>
      </c>
      <c r="D13076" s="20" t="s">
        <v>1000</v>
      </c>
      <c r="E13076" s="26">
        <v>44136</v>
      </c>
      <c r="F13076">
        <v>0</v>
      </c>
      <c r="G13076">
        <v>0</v>
      </c>
      <c r="I13076">
        <v>0</v>
      </c>
      <c r="J13076">
        <v>0</v>
      </c>
      <c r="L13076">
        <v>0</v>
      </c>
      <c r="N13076">
        <v>0</v>
      </c>
      <c r="P13076">
        <v>0</v>
      </c>
      <c r="Q13076">
        <v>0</v>
      </c>
      <c r="S13076">
        <v>0</v>
      </c>
    </row>
    <row r="13077" spans="1:19" x14ac:dyDescent="0.25">
      <c r="A13077" s="20" t="s">
        <v>27390</v>
      </c>
      <c r="B13077" t="s">
        <v>27202</v>
      </c>
      <c r="C13077" t="s">
        <v>211</v>
      </c>
      <c r="D13077" s="20" t="s">
        <v>1000</v>
      </c>
      <c r="E13077" s="26">
        <v>44136</v>
      </c>
      <c r="F13077">
        <v>0</v>
      </c>
      <c r="G13077">
        <v>0</v>
      </c>
      <c r="I13077">
        <v>0</v>
      </c>
      <c r="J13077">
        <v>0</v>
      </c>
      <c r="L13077">
        <v>0</v>
      </c>
      <c r="N13077">
        <v>0</v>
      </c>
      <c r="P13077">
        <v>0</v>
      </c>
      <c r="Q13077">
        <v>0</v>
      </c>
      <c r="S13077">
        <v>0</v>
      </c>
    </row>
    <row r="13078" spans="1:19" x14ac:dyDescent="0.25">
      <c r="A13078" s="20" t="s">
        <v>27391</v>
      </c>
      <c r="B13078" t="s">
        <v>27203</v>
      </c>
      <c r="C13078" t="s">
        <v>213</v>
      </c>
      <c r="D13078" s="20" t="s">
        <v>1000</v>
      </c>
      <c r="E13078" s="26">
        <v>44136</v>
      </c>
      <c r="F13078">
        <v>0</v>
      </c>
      <c r="G13078">
        <v>0</v>
      </c>
      <c r="I13078">
        <v>0</v>
      </c>
      <c r="J13078">
        <v>0</v>
      </c>
      <c r="L13078">
        <v>0</v>
      </c>
      <c r="N13078">
        <v>0</v>
      </c>
      <c r="P13078">
        <v>0</v>
      </c>
      <c r="Q13078">
        <v>0</v>
      </c>
      <c r="S13078">
        <v>0</v>
      </c>
    </row>
    <row r="13079" spans="1:19" x14ac:dyDescent="0.25">
      <c r="A13079" s="20" t="s">
        <v>27392</v>
      </c>
      <c r="B13079" t="s">
        <v>27204</v>
      </c>
      <c r="C13079" t="s">
        <v>229</v>
      </c>
      <c r="D13079" s="20" t="s">
        <v>1000</v>
      </c>
      <c r="E13079" s="26">
        <v>44136</v>
      </c>
      <c r="F13079">
        <v>0</v>
      </c>
      <c r="G13079">
        <v>0</v>
      </c>
      <c r="I13079">
        <v>0</v>
      </c>
      <c r="J13079">
        <v>0</v>
      </c>
      <c r="L13079">
        <v>0</v>
      </c>
      <c r="N13079">
        <v>0</v>
      </c>
      <c r="P13079">
        <v>0</v>
      </c>
      <c r="Q13079">
        <v>0</v>
      </c>
      <c r="S13079">
        <v>0</v>
      </c>
    </row>
    <row r="13080" spans="1:19" x14ac:dyDescent="0.25">
      <c r="A13080" s="20" t="s">
        <v>27393</v>
      </c>
      <c r="B13080" t="s">
        <v>27205</v>
      </c>
      <c r="C13080" t="s">
        <v>1051</v>
      </c>
      <c r="D13080" s="20" t="s">
        <v>1000</v>
      </c>
      <c r="E13080" s="26">
        <v>44136</v>
      </c>
      <c r="F13080">
        <v>0</v>
      </c>
      <c r="G13080">
        <v>0</v>
      </c>
      <c r="I13080">
        <v>0</v>
      </c>
      <c r="J13080">
        <v>0</v>
      </c>
      <c r="L13080">
        <v>0</v>
      </c>
      <c r="N13080">
        <v>0</v>
      </c>
      <c r="P13080">
        <v>0</v>
      </c>
      <c r="Q13080">
        <v>0</v>
      </c>
      <c r="S13080">
        <v>0</v>
      </c>
    </row>
    <row r="13081" spans="1:19" x14ac:dyDescent="0.25">
      <c r="A13081" s="20" t="s">
        <v>27394</v>
      </c>
      <c r="B13081" t="s">
        <v>27206</v>
      </c>
      <c r="C13081" t="s">
        <v>1048</v>
      </c>
      <c r="D13081" s="20" t="s">
        <v>1000</v>
      </c>
      <c r="E13081" s="26">
        <v>44136</v>
      </c>
      <c r="F13081">
        <v>0</v>
      </c>
      <c r="G13081">
        <v>0</v>
      </c>
      <c r="I13081">
        <v>0</v>
      </c>
      <c r="J13081">
        <v>0</v>
      </c>
      <c r="L13081">
        <v>0</v>
      </c>
      <c r="N13081">
        <v>0</v>
      </c>
      <c r="P13081">
        <v>0</v>
      </c>
      <c r="Q13081">
        <v>0</v>
      </c>
      <c r="S13081">
        <v>0</v>
      </c>
    </row>
    <row r="13082" spans="1:19" x14ac:dyDescent="0.25">
      <c r="A13082" s="20" t="s">
        <v>27395</v>
      </c>
      <c r="B13082" t="s">
        <v>27207</v>
      </c>
      <c r="C13082" t="s">
        <v>1047</v>
      </c>
      <c r="D13082" s="20" t="s">
        <v>1000</v>
      </c>
      <c r="E13082" s="26">
        <v>44136</v>
      </c>
      <c r="F13082">
        <v>1.5</v>
      </c>
      <c r="G13082">
        <v>1.5</v>
      </c>
      <c r="I13082">
        <v>15</v>
      </c>
      <c r="J13082">
        <v>8</v>
      </c>
      <c r="L13082">
        <v>8</v>
      </c>
      <c r="N13082">
        <v>15</v>
      </c>
      <c r="P13082">
        <v>0</v>
      </c>
      <c r="Q13082">
        <v>0</v>
      </c>
      <c r="S13082">
        <v>0</v>
      </c>
    </row>
    <row r="13083" spans="1:19" x14ac:dyDescent="0.25">
      <c r="A13083" s="20" t="s">
        <v>27396</v>
      </c>
      <c r="B13083" t="s">
        <v>27208</v>
      </c>
      <c r="C13083" t="s">
        <v>1050</v>
      </c>
      <c r="D13083" s="20" t="s">
        <v>1001</v>
      </c>
      <c r="E13083" s="26">
        <v>44136</v>
      </c>
      <c r="F13083">
        <v>0</v>
      </c>
      <c r="G13083">
        <v>0</v>
      </c>
      <c r="I13083">
        <v>2</v>
      </c>
      <c r="J13083">
        <v>0</v>
      </c>
      <c r="L13083">
        <v>0</v>
      </c>
      <c r="N13083">
        <v>2</v>
      </c>
      <c r="P13083">
        <v>0</v>
      </c>
      <c r="Q13083">
        <v>0</v>
      </c>
      <c r="S13083">
        <v>0</v>
      </c>
    </row>
    <row r="13084" spans="1:19" x14ac:dyDescent="0.25">
      <c r="A13084" s="20" t="s">
        <v>27397</v>
      </c>
      <c r="B13084" t="s">
        <v>27209</v>
      </c>
      <c r="C13084" t="s">
        <v>1050</v>
      </c>
      <c r="D13084" s="20" t="s">
        <v>1000</v>
      </c>
      <c r="E13084" s="26">
        <v>44136</v>
      </c>
      <c r="F13084">
        <v>1</v>
      </c>
      <c r="G13084">
        <v>1</v>
      </c>
      <c r="I13084">
        <v>0</v>
      </c>
      <c r="J13084">
        <v>5</v>
      </c>
      <c r="L13084">
        <v>5</v>
      </c>
      <c r="N13084">
        <v>0</v>
      </c>
      <c r="P13084">
        <v>0</v>
      </c>
      <c r="Q13084">
        <v>0</v>
      </c>
      <c r="S13084">
        <v>0</v>
      </c>
    </row>
    <row r="13085" spans="1:19" x14ac:dyDescent="0.25">
      <c r="A13085" s="20" t="s">
        <v>27398</v>
      </c>
      <c r="B13085" t="s">
        <v>27210</v>
      </c>
      <c r="C13085" t="s">
        <v>1049</v>
      </c>
      <c r="D13085" s="20" t="s">
        <v>1001</v>
      </c>
      <c r="E13085" s="26">
        <v>44136</v>
      </c>
      <c r="F13085">
        <v>0</v>
      </c>
      <c r="G13085">
        <v>0</v>
      </c>
      <c r="I13085">
        <v>0</v>
      </c>
      <c r="J13085">
        <v>0</v>
      </c>
      <c r="L13085">
        <v>0</v>
      </c>
      <c r="N13085">
        <v>0</v>
      </c>
      <c r="P13085">
        <v>0</v>
      </c>
      <c r="Q13085">
        <v>0</v>
      </c>
      <c r="S13085">
        <v>0</v>
      </c>
    </row>
    <row r="13086" spans="1:19" x14ac:dyDescent="0.25">
      <c r="A13086" s="20" t="s">
        <v>27399</v>
      </c>
      <c r="B13086" t="s">
        <v>27211</v>
      </c>
      <c r="C13086" t="s">
        <v>1048</v>
      </c>
      <c r="D13086" s="20" t="s">
        <v>1001</v>
      </c>
      <c r="E13086" s="26">
        <v>44136</v>
      </c>
      <c r="F13086">
        <v>0</v>
      </c>
      <c r="G13086">
        <v>0</v>
      </c>
      <c r="I13086">
        <v>7</v>
      </c>
      <c r="J13086">
        <v>0</v>
      </c>
      <c r="L13086">
        <v>0</v>
      </c>
      <c r="N13086">
        <v>7</v>
      </c>
      <c r="P13086">
        <v>0</v>
      </c>
      <c r="Q13086">
        <v>0</v>
      </c>
      <c r="S13086">
        <v>0</v>
      </c>
    </row>
    <row r="13087" spans="1:19" x14ac:dyDescent="0.25">
      <c r="A13087" s="20" t="s">
        <v>27394</v>
      </c>
      <c r="B13087" t="s">
        <v>27206</v>
      </c>
      <c r="C13087" t="s">
        <v>1048</v>
      </c>
      <c r="D13087" s="20" t="s">
        <v>1000</v>
      </c>
      <c r="E13087" s="26">
        <v>44136</v>
      </c>
      <c r="F13087">
        <v>2.5</v>
      </c>
      <c r="G13087">
        <v>2.5</v>
      </c>
      <c r="I13087">
        <v>0</v>
      </c>
      <c r="J13087">
        <v>14</v>
      </c>
      <c r="L13087">
        <v>14</v>
      </c>
      <c r="N13087">
        <v>0</v>
      </c>
      <c r="P13087">
        <v>0</v>
      </c>
      <c r="Q13087">
        <v>0</v>
      </c>
      <c r="S13087">
        <v>0</v>
      </c>
    </row>
    <row r="13088" spans="1:19" x14ac:dyDescent="0.25">
      <c r="A13088" s="20" t="s">
        <v>27400</v>
      </c>
      <c r="B13088" t="s">
        <v>27212</v>
      </c>
      <c r="C13088" t="s">
        <v>1047</v>
      </c>
      <c r="D13088" s="20" t="s">
        <v>1001</v>
      </c>
      <c r="E13088" s="26">
        <v>44136</v>
      </c>
      <c r="F13088">
        <v>0</v>
      </c>
      <c r="G13088">
        <v>0</v>
      </c>
      <c r="I13088">
        <v>0</v>
      </c>
      <c r="J13088">
        <v>0</v>
      </c>
      <c r="L13088">
        <v>0</v>
      </c>
      <c r="N13088">
        <v>0</v>
      </c>
      <c r="P13088">
        <v>0</v>
      </c>
      <c r="Q13088">
        <v>0</v>
      </c>
      <c r="S13088">
        <v>0</v>
      </c>
    </row>
    <row r="13089" spans="1:19" x14ac:dyDescent="0.25">
      <c r="A13089" s="20" t="s">
        <v>27401</v>
      </c>
      <c r="B13089" t="s">
        <v>27213</v>
      </c>
      <c r="C13089" t="s">
        <v>25345</v>
      </c>
      <c r="D13089" s="20" t="s">
        <v>1001</v>
      </c>
      <c r="E13089" s="26">
        <v>44136</v>
      </c>
      <c r="F13089">
        <v>0</v>
      </c>
      <c r="G13089">
        <v>0</v>
      </c>
      <c r="I13089">
        <v>3</v>
      </c>
      <c r="J13089">
        <v>0</v>
      </c>
      <c r="L13089">
        <v>0</v>
      </c>
      <c r="N13089">
        <v>3</v>
      </c>
      <c r="P13089">
        <v>0</v>
      </c>
      <c r="Q13089">
        <v>1</v>
      </c>
      <c r="S13089">
        <v>0</v>
      </c>
    </row>
    <row r="13090" spans="1:19" x14ac:dyDescent="0.25">
      <c r="A13090" s="20" t="s">
        <v>27402</v>
      </c>
      <c r="B13090" t="s">
        <v>27214</v>
      </c>
      <c r="C13090" t="s">
        <v>25345</v>
      </c>
      <c r="D13090" s="20" t="s">
        <v>1000</v>
      </c>
      <c r="E13090" s="26">
        <v>44136</v>
      </c>
      <c r="F13090">
        <v>1.5</v>
      </c>
      <c r="G13090">
        <v>1.5</v>
      </c>
      <c r="I13090">
        <v>0</v>
      </c>
      <c r="J13090">
        <v>8</v>
      </c>
      <c r="L13090">
        <v>8</v>
      </c>
      <c r="N13090">
        <v>0</v>
      </c>
      <c r="P13090">
        <v>0</v>
      </c>
      <c r="Q13090">
        <v>0</v>
      </c>
      <c r="S13090">
        <v>0</v>
      </c>
    </row>
    <row r="13091" spans="1:19" x14ac:dyDescent="0.25">
      <c r="A13091" s="20" t="s">
        <v>27403</v>
      </c>
      <c r="B13091" t="s">
        <v>27215</v>
      </c>
      <c r="C13091" t="s">
        <v>25700</v>
      </c>
      <c r="D13091" s="20" t="s">
        <v>1000</v>
      </c>
      <c r="E13091" s="26">
        <v>44136</v>
      </c>
      <c r="F13091">
        <v>3</v>
      </c>
      <c r="G13091">
        <v>4</v>
      </c>
      <c r="I13091">
        <v>9</v>
      </c>
      <c r="J13091">
        <v>15</v>
      </c>
      <c r="L13091">
        <v>21</v>
      </c>
      <c r="N13091">
        <v>9</v>
      </c>
      <c r="P13091">
        <v>1</v>
      </c>
      <c r="Q13091">
        <v>2</v>
      </c>
      <c r="S13091">
        <v>0</v>
      </c>
    </row>
    <row r="13092" spans="1:19" x14ac:dyDescent="0.25">
      <c r="A13092" s="20" t="s">
        <v>27404</v>
      </c>
      <c r="B13092" t="s">
        <v>27216</v>
      </c>
      <c r="C13092" t="s">
        <v>959</v>
      </c>
      <c r="D13092" s="20" t="s">
        <v>1000</v>
      </c>
      <c r="E13092" s="26">
        <v>44136</v>
      </c>
      <c r="F13092">
        <v>0</v>
      </c>
      <c r="G13092">
        <v>0</v>
      </c>
      <c r="I13092">
        <v>0</v>
      </c>
      <c r="J13092">
        <v>0</v>
      </c>
      <c r="L13092">
        <v>0</v>
      </c>
      <c r="N13092">
        <v>0</v>
      </c>
      <c r="P13092">
        <v>0</v>
      </c>
      <c r="Q13092">
        <v>0</v>
      </c>
      <c r="S13092">
        <v>0</v>
      </c>
    </row>
    <row r="13093" spans="1:19" x14ac:dyDescent="0.25">
      <c r="A13093" s="20" t="s">
        <v>27405</v>
      </c>
      <c r="B13093" t="s">
        <v>27217</v>
      </c>
      <c r="C13093" t="s">
        <v>205</v>
      </c>
      <c r="D13093" s="20" t="s">
        <v>1000</v>
      </c>
      <c r="E13093" s="26">
        <v>44136</v>
      </c>
      <c r="F13093">
        <v>0</v>
      </c>
      <c r="G13093">
        <v>0</v>
      </c>
      <c r="I13093">
        <v>0</v>
      </c>
      <c r="J13093">
        <v>0</v>
      </c>
      <c r="L13093">
        <v>0</v>
      </c>
      <c r="N13093">
        <v>0</v>
      </c>
      <c r="P13093">
        <v>0</v>
      </c>
      <c r="Q13093">
        <v>0</v>
      </c>
      <c r="S13093">
        <v>0</v>
      </c>
    </row>
    <row r="13094" spans="1:19" x14ac:dyDescent="0.25">
      <c r="A13094" s="20" t="s">
        <v>27406</v>
      </c>
      <c r="B13094" t="s">
        <v>27218</v>
      </c>
      <c r="C13094" t="s">
        <v>384</v>
      </c>
      <c r="D13094" s="20" t="s">
        <v>1000</v>
      </c>
      <c r="E13094" s="26">
        <v>44136</v>
      </c>
      <c r="F13094">
        <v>0</v>
      </c>
      <c r="G13094">
        <v>0</v>
      </c>
      <c r="I13094">
        <v>0</v>
      </c>
      <c r="J13094">
        <v>0</v>
      </c>
      <c r="L13094">
        <v>0</v>
      </c>
      <c r="N13094">
        <v>0</v>
      </c>
      <c r="P13094">
        <v>0</v>
      </c>
      <c r="Q13094">
        <v>0</v>
      </c>
      <c r="S13094">
        <v>0</v>
      </c>
    </row>
    <row r="13095" spans="1:19" x14ac:dyDescent="0.25">
      <c r="A13095" s="20" t="s">
        <v>27407</v>
      </c>
      <c r="B13095" t="s">
        <v>27219</v>
      </c>
      <c r="C13095" t="s">
        <v>210</v>
      </c>
      <c r="D13095" s="20" t="s">
        <v>1000</v>
      </c>
      <c r="E13095" s="26">
        <v>44136</v>
      </c>
      <c r="F13095">
        <v>0</v>
      </c>
      <c r="G13095">
        <v>0</v>
      </c>
      <c r="I13095">
        <v>0</v>
      </c>
      <c r="J13095">
        <v>0</v>
      </c>
      <c r="L13095">
        <v>0</v>
      </c>
      <c r="N13095">
        <v>0</v>
      </c>
      <c r="P13095">
        <v>0</v>
      </c>
      <c r="Q13095">
        <v>0</v>
      </c>
      <c r="S13095">
        <v>0</v>
      </c>
    </row>
    <row r="13096" spans="1:19" x14ac:dyDescent="0.25">
      <c r="A13096" s="20" t="s">
        <v>27408</v>
      </c>
      <c r="B13096" t="s">
        <v>27220</v>
      </c>
      <c r="C13096" t="s">
        <v>215</v>
      </c>
      <c r="D13096" s="20" t="s">
        <v>1000</v>
      </c>
      <c r="E13096" s="26">
        <v>44136</v>
      </c>
      <c r="F13096">
        <v>4</v>
      </c>
      <c r="G13096">
        <v>7</v>
      </c>
      <c r="I13096">
        <v>21</v>
      </c>
      <c r="J13096">
        <v>24</v>
      </c>
      <c r="K13096">
        <v>36</v>
      </c>
      <c r="L13096">
        <v>39</v>
      </c>
      <c r="N13096">
        <v>13</v>
      </c>
      <c r="P13096">
        <v>4</v>
      </c>
      <c r="Q13096">
        <v>5</v>
      </c>
      <c r="S13096">
        <v>8</v>
      </c>
    </row>
    <row r="13097" spans="1:19" x14ac:dyDescent="0.25">
      <c r="A13097" s="20" t="s">
        <v>27409</v>
      </c>
      <c r="B13097" t="s">
        <v>27221</v>
      </c>
      <c r="C13097" t="s">
        <v>960</v>
      </c>
      <c r="D13097" s="20" t="s">
        <v>1000</v>
      </c>
      <c r="E13097" s="26">
        <v>44136</v>
      </c>
      <c r="F13097">
        <v>0</v>
      </c>
      <c r="G13097">
        <v>0</v>
      </c>
      <c r="I13097">
        <v>0</v>
      </c>
      <c r="J13097">
        <v>0</v>
      </c>
      <c r="L13097">
        <v>0</v>
      </c>
      <c r="N13097">
        <v>0</v>
      </c>
      <c r="P13097">
        <v>0</v>
      </c>
      <c r="Q13097">
        <v>0</v>
      </c>
      <c r="S13097">
        <v>0</v>
      </c>
    </row>
    <row r="13098" spans="1:19" x14ac:dyDescent="0.25">
      <c r="A13098" s="20" t="s">
        <v>27410</v>
      </c>
      <c r="B13098" t="s">
        <v>27222</v>
      </c>
      <c r="C13098" t="s">
        <v>961</v>
      </c>
      <c r="D13098" s="20" t="s">
        <v>1000</v>
      </c>
      <c r="E13098" s="26">
        <v>44136</v>
      </c>
      <c r="F13098">
        <v>3</v>
      </c>
      <c r="G13098">
        <v>5</v>
      </c>
      <c r="I13098">
        <v>9</v>
      </c>
      <c r="J13098">
        <v>12</v>
      </c>
      <c r="L13098">
        <v>22</v>
      </c>
      <c r="N13098">
        <v>5</v>
      </c>
      <c r="P13098">
        <v>1</v>
      </c>
      <c r="Q13098">
        <v>3</v>
      </c>
      <c r="S13098">
        <v>4</v>
      </c>
    </row>
    <row r="13099" spans="1:19" x14ac:dyDescent="0.25">
      <c r="A13099" s="20" t="s">
        <v>27411</v>
      </c>
      <c r="B13099" t="s">
        <v>27223</v>
      </c>
      <c r="C13099" t="s">
        <v>221</v>
      </c>
      <c r="D13099" s="20" t="s">
        <v>1000</v>
      </c>
      <c r="E13099" s="26">
        <v>44136</v>
      </c>
      <c r="F13099">
        <v>0</v>
      </c>
      <c r="G13099">
        <v>0</v>
      </c>
      <c r="I13099">
        <v>0</v>
      </c>
      <c r="J13099">
        <v>0</v>
      </c>
      <c r="L13099">
        <v>0</v>
      </c>
      <c r="N13099">
        <v>0</v>
      </c>
      <c r="P13099">
        <v>0</v>
      </c>
      <c r="Q13099">
        <v>0</v>
      </c>
      <c r="S13099">
        <v>0</v>
      </c>
    </row>
    <row r="13100" spans="1:19" x14ac:dyDescent="0.25">
      <c r="A13100" s="20" t="s">
        <v>27412</v>
      </c>
      <c r="B13100" t="s">
        <v>27224</v>
      </c>
      <c r="C13100" t="s">
        <v>222</v>
      </c>
      <c r="D13100" s="20" t="s">
        <v>1000</v>
      </c>
      <c r="E13100" s="26">
        <v>44136</v>
      </c>
      <c r="F13100">
        <v>0</v>
      </c>
      <c r="G13100">
        <v>0</v>
      </c>
      <c r="I13100">
        <v>0</v>
      </c>
      <c r="J13100">
        <v>0</v>
      </c>
      <c r="L13100">
        <v>0</v>
      </c>
      <c r="N13100">
        <v>0</v>
      </c>
      <c r="P13100">
        <v>0</v>
      </c>
      <c r="Q13100">
        <v>0</v>
      </c>
      <c r="S13100">
        <v>0</v>
      </c>
    </row>
    <row r="13101" spans="1:19" x14ac:dyDescent="0.25">
      <c r="A13101" s="20" t="s">
        <v>27413</v>
      </c>
      <c r="B13101" t="s">
        <v>27225</v>
      </c>
      <c r="C13101" t="s">
        <v>1052</v>
      </c>
      <c r="D13101" s="20" t="s">
        <v>1000</v>
      </c>
      <c r="E13101" s="26">
        <v>44136</v>
      </c>
      <c r="F13101">
        <v>2.5</v>
      </c>
      <c r="G13101">
        <v>2.5</v>
      </c>
      <c r="I13101">
        <v>2</v>
      </c>
      <c r="J13101">
        <v>13</v>
      </c>
      <c r="L13101">
        <v>13</v>
      </c>
      <c r="N13101">
        <v>2</v>
      </c>
      <c r="P13101">
        <v>0</v>
      </c>
      <c r="Q13101">
        <v>1</v>
      </c>
      <c r="S13101">
        <v>0</v>
      </c>
    </row>
    <row r="13102" spans="1:19" x14ac:dyDescent="0.25">
      <c r="A13102" s="20" t="s">
        <v>27414</v>
      </c>
      <c r="B13102" t="s">
        <v>27226</v>
      </c>
      <c r="C13102" t="s">
        <v>1053</v>
      </c>
      <c r="D13102" s="20" t="s">
        <v>1000</v>
      </c>
      <c r="E13102" s="26">
        <v>44136</v>
      </c>
      <c r="F13102">
        <v>1.5</v>
      </c>
      <c r="G13102">
        <v>1.5</v>
      </c>
      <c r="I13102">
        <v>0</v>
      </c>
      <c r="J13102">
        <v>8</v>
      </c>
      <c r="L13102">
        <v>8</v>
      </c>
      <c r="N13102">
        <v>0</v>
      </c>
      <c r="P13102">
        <v>2</v>
      </c>
      <c r="Q13102">
        <v>3</v>
      </c>
      <c r="S13102">
        <v>0</v>
      </c>
    </row>
    <row r="13103" spans="1:19" x14ac:dyDescent="0.25">
      <c r="A13103" s="20" t="s">
        <v>27415</v>
      </c>
      <c r="B13103" t="s">
        <v>27227</v>
      </c>
      <c r="C13103" t="s">
        <v>1052</v>
      </c>
      <c r="D13103" s="20" t="s">
        <v>1001</v>
      </c>
      <c r="E13103" s="26">
        <v>44136</v>
      </c>
      <c r="F13103">
        <v>0</v>
      </c>
      <c r="G13103">
        <v>0</v>
      </c>
      <c r="I13103">
        <v>3</v>
      </c>
      <c r="J13103">
        <v>0</v>
      </c>
      <c r="L13103">
        <v>0</v>
      </c>
      <c r="N13103">
        <v>3</v>
      </c>
      <c r="P13103">
        <v>1</v>
      </c>
      <c r="Q13103">
        <v>1</v>
      </c>
      <c r="S13103">
        <v>0</v>
      </c>
    </row>
    <row r="13104" spans="1:19" x14ac:dyDescent="0.25">
      <c r="A13104" s="20" t="s">
        <v>27416</v>
      </c>
      <c r="B13104" t="s">
        <v>27228</v>
      </c>
      <c r="C13104" t="s">
        <v>1053</v>
      </c>
      <c r="D13104" s="20" t="s">
        <v>1001</v>
      </c>
      <c r="E13104" s="26">
        <v>44136</v>
      </c>
      <c r="F13104">
        <v>0</v>
      </c>
      <c r="G13104">
        <v>0</v>
      </c>
      <c r="I13104">
        <v>0</v>
      </c>
      <c r="J13104">
        <v>0</v>
      </c>
      <c r="L13104">
        <v>0</v>
      </c>
      <c r="N13104">
        <v>0</v>
      </c>
      <c r="P13104">
        <v>0</v>
      </c>
      <c r="Q13104">
        <v>0</v>
      </c>
      <c r="S13104">
        <v>0</v>
      </c>
    </row>
    <row r="13105" spans="1:19" x14ac:dyDescent="0.25">
      <c r="A13105" s="20" t="s">
        <v>27417</v>
      </c>
      <c r="B13105" t="s">
        <v>27229</v>
      </c>
      <c r="C13105" t="s">
        <v>1054</v>
      </c>
      <c r="D13105" s="20" t="s">
        <v>1001</v>
      </c>
      <c r="E13105" s="26">
        <v>44136</v>
      </c>
      <c r="F13105">
        <v>0</v>
      </c>
      <c r="G13105">
        <v>0</v>
      </c>
      <c r="I13105">
        <v>1</v>
      </c>
      <c r="J13105">
        <v>0</v>
      </c>
      <c r="L13105">
        <v>0</v>
      </c>
      <c r="N13105">
        <v>1</v>
      </c>
      <c r="P13105">
        <v>0</v>
      </c>
      <c r="Q13105">
        <v>0</v>
      </c>
      <c r="S13105">
        <v>0</v>
      </c>
    </row>
    <row r="13106" spans="1:19" x14ac:dyDescent="0.25">
      <c r="A13106" s="20" t="s">
        <v>27418</v>
      </c>
      <c r="B13106" t="s">
        <v>27230</v>
      </c>
      <c r="C13106" t="s">
        <v>1054</v>
      </c>
      <c r="D13106" s="20" t="s">
        <v>1000</v>
      </c>
      <c r="E13106" s="26">
        <v>44136</v>
      </c>
      <c r="F13106">
        <v>1.5</v>
      </c>
      <c r="G13106">
        <v>1.5</v>
      </c>
      <c r="I13106">
        <v>0</v>
      </c>
      <c r="J13106">
        <v>8</v>
      </c>
      <c r="L13106">
        <v>8</v>
      </c>
      <c r="N13106">
        <v>0</v>
      </c>
      <c r="P13106">
        <v>0</v>
      </c>
      <c r="Q13106">
        <v>0</v>
      </c>
      <c r="S13106">
        <v>0</v>
      </c>
    </row>
    <row r="13107" spans="1:19" x14ac:dyDescent="0.25">
      <c r="A13107" s="20" t="s">
        <v>27419</v>
      </c>
      <c r="B13107" t="s">
        <v>27231</v>
      </c>
      <c r="C13107" t="s">
        <v>25361</v>
      </c>
      <c r="D13107" s="20" t="s">
        <v>1001</v>
      </c>
      <c r="E13107" s="26">
        <v>44136</v>
      </c>
      <c r="F13107">
        <v>0</v>
      </c>
      <c r="G13107">
        <v>0</v>
      </c>
      <c r="I13107">
        <v>4</v>
      </c>
      <c r="J13107">
        <v>0</v>
      </c>
      <c r="L13107">
        <v>0</v>
      </c>
      <c r="N13107">
        <v>4</v>
      </c>
      <c r="P13107">
        <v>0</v>
      </c>
      <c r="Q13107">
        <v>0</v>
      </c>
      <c r="S13107">
        <v>0</v>
      </c>
    </row>
    <row r="13108" spans="1:19" x14ac:dyDescent="0.25">
      <c r="A13108" s="20" t="s">
        <v>27420</v>
      </c>
      <c r="B13108" t="s">
        <v>27232</v>
      </c>
      <c r="C13108" t="s">
        <v>25361</v>
      </c>
      <c r="D13108" s="20" t="s">
        <v>1000</v>
      </c>
      <c r="E13108" s="26">
        <v>44136</v>
      </c>
      <c r="F13108">
        <v>1.5</v>
      </c>
      <c r="G13108">
        <v>1.5</v>
      </c>
      <c r="I13108">
        <v>0</v>
      </c>
      <c r="J13108">
        <v>8</v>
      </c>
      <c r="L13108">
        <v>8</v>
      </c>
      <c r="N13108">
        <v>0</v>
      </c>
      <c r="P13108">
        <v>0</v>
      </c>
      <c r="Q13108">
        <v>0</v>
      </c>
      <c r="S13108">
        <v>0</v>
      </c>
    </row>
    <row r="13109" spans="1:19" x14ac:dyDescent="0.25">
      <c r="A13109" s="20" t="s">
        <v>27421</v>
      </c>
      <c r="B13109" t="s">
        <v>27233</v>
      </c>
      <c r="C13109" t="s">
        <v>200</v>
      </c>
      <c r="D13109" s="20" t="s">
        <v>1000</v>
      </c>
      <c r="E13109" s="26">
        <v>44136</v>
      </c>
      <c r="F13109">
        <v>1</v>
      </c>
      <c r="G13109">
        <v>1</v>
      </c>
      <c r="I13109">
        <v>3</v>
      </c>
      <c r="J13109">
        <v>5</v>
      </c>
      <c r="L13109">
        <v>6</v>
      </c>
      <c r="N13109">
        <v>3</v>
      </c>
      <c r="P13109">
        <v>0</v>
      </c>
      <c r="Q13109">
        <v>0</v>
      </c>
      <c r="S13109">
        <v>0</v>
      </c>
    </row>
    <row r="13110" spans="1:19" x14ac:dyDescent="0.25">
      <c r="A13110" s="20" t="s">
        <v>27422</v>
      </c>
      <c r="B13110" t="s">
        <v>27234</v>
      </c>
      <c r="C13110" t="s">
        <v>204</v>
      </c>
      <c r="D13110" s="20" t="s">
        <v>1000</v>
      </c>
      <c r="E13110" s="26">
        <v>44136</v>
      </c>
      <c r="F13110">
        <v>0</v>
      </c>
      <c r="G13110">
        <v>0</v>
      </c>
      <c r="I13110">
        <v>0</v>
      </c>
      <c r="J13110">
        <v>0</v>
      </c>
      <c r="L13110">
        <v>0</v>
      </c>
      <c r="N13110">
        <v>0</v>
      </c>
      <c r="P13110">
        <v>0</v>
      </c>
      <c r="Q13110">
        <v>0</v>
      </c>
      <c r="S13110">
        <v>0</v>
      </c>
    </row>
    <row r="13111" spans="1:19" x14ac:dyDescent="0.25">
      <c r="A13111" s="20" t="s">
        <v>27423</v>
      </c>
      <c r="B13111" t="s">
        <v>27235</v>
      </c>
      <c r="C13111" t="s">
        <v>385</v>
      </c>
      <c r="D13111" s="20" t="s">
        <v>1000</v>
      </c>
      <c r="E13111" s="26">
        <v>44136</v>
      </c>
      <c r="F13111">
        <v>0</v>
      </c>
      <c r="G13111">
        <v>0</v>
      </c>
      <c r="I13111">
        <v>0</v>
      </c>
      <c r="J13111">
        <v>0</v>
      </c>
      <c r="L13111">
        <v>0</v>
      </c>
      <c r="N13111">
        <v>0</v>
      </c>
      <c r="P13111">
        <v>0</v>
      </c>
      <c r="Q13111">
        <v>0</v>
      </c>
      <c r="S13111">
        <v>0</v>
      </c>
    </row>
    <row r="13112" spans="1:19" x14ac:dyDescent="0.25">
      <c r="A13112" s="20" t="s">
        <v>27424</v>
      </c>
      <c r="B13112" t="s">
        <v>27236</v>
      </c>
      <c r="C13112" t="s">
        <v>208</v>
      </c>
      <c r="D13112" s="20" t="s">
        <v>1000</v>
      </c>
      <c r="E13112" s="26">
        <v>44136</v>
      </c>
      <c r="F13112">
        <v>2</v>
      </c>
      <c r="G13112">
        <v>3</v>
      </c>
      <c r="I13112">
        <v>12</v>
      </c>
      <c r="J13112">
        <v>11</v>
      </c>
      <c r="L13112">
        <v>17</v>
      </c>
      <c r="N13112">
        <v>12</v>
      </c>
      <c r="P13112">
        <v>0</v>
      </c>
      <c r="Q13112">
        <v>0</v>
      </c>
      <c r="S13112">
        <v>0</v>
      </c>
    </row>
    <row r="13113" spans="1:19" x14ac:dyDescent="0.25">
      <c r="A13113" s="20" t="s">
        <v>27425</v>
      </c>
      <c r="B13113" t="s">
        <v>27237</v>
      </c>
      <c r="C13113" t="s">
        <v>900</v>
      </c>
      <c r="D13113" s="20" t="s">
        <v>1000</v>
      </c>
      <c r="E13113" s="26">
        <v>44136</v>
      </c>
      <c r="F13113">
        <v>3.5</v>
      </c>
      <c r="G13113">
        <v>3.5</v>
      </c>
      <c r="I13113">
        <v>8</v>
      </c>
      <c r="J13113">
        <v>20</v>
      </c>
      <c r="L13113">
        <v>20</v>
      </c>
      <c r="N13113">
        <v>8</v>
      </c>
      <c r="P13113">
        <v>0</v>
      </c>
      <c r="Q13113">
        <v>2</v>
      </c>
      <c r="S13113">
        <v>0</v>
      </c>
    </row>
    <row r="13114" spans="1:19" x14ac:dyDescent="0.25">
      <c r="A13114" s="20" t="s">
        <v>27426</v>
      </c>
      <c r="B13114" t="s">
        <v>27238</v>
      </c>
      <c r="C13114" t="s">
        <v>905</v>
      </c>
      <c r="D13114" s="20" t="s">
        <v>1000</v>
      </c>
      <c r="E13114" s="26">
        <v>44136</v>
      </c>
      <c r="F13114">
        <v>0</v>
      </c>
      <c r="G13114">
        <v>0</v>
      </c>
      <c r="I13114">
        <v>0</v>
      </c>
      <c r="J13114">
        <v>0</v>
      </c>
      <c r="L13114">
        <v>0</v>
      </c>
      <c r="N13114">
        <v>0</v>
      </c>
      <c r="P13114">
        <v>0</v>
      </c>
      <c r="Q13114">
        <v>0</v>
      </c>
      <c r="S13114">
        <v>0</v>
      </c>
    </row>
    <row r="13115" spans="1:19" x14ac:dyDescent="0.25">
      <c r="A13115" s="20" t="s">
        <v>27427</v>
      </c>
      <c r="B13115" t="s">
        <v>27239</v>
      </c>
      <c r="C13115" t="s">
        <v>316</v>
      </c>
      <c r="D13115" s="20" t="s">
        <v>1000</v>
      </c>
      <c r="E13115" s="26">
        <v>44136</v>
      </c>
      <c r="F13115">
        <v>4</v>
      </c>
      <c r="G13115">
        <v>4</v>
      </c>
      <c r="I13115">
        <v>3</v>
      </c>
      <c r="J13115">
        <v>22</v>
      </c>
      <c r="L13115">
        <v>22</v>
      </c>
      <c r="N13115">
        <v>3</v>
      </c>
      <c r="P13115">
        <v>0</v>
      </c>
      <c r="Q13115">
        <v>0</v>
      </c>
      <c r="S13115">
        <v>0</v>
      </c>
    </row>
    <row r="13116" spans="1:19" x14ac:dyDescent="0.25">
      <c r="A13116" s="20" t="s">
        <v>27428</v>
      </c>
      <c r="B13116" t="s">
        <v>27240</v>
      </c>
      <c r="C13116" t="s">
        <v>218</v>
      </c>
      <c r="D13116" s="20" t="s">
        <v>1000</v>
      </c>
      <c r="E13116" s="26">
        <v>44136</v>
      </c>
      <c r="F13116">
        <v>0</v>
      </c>
      <c r="G13116">
        <v>0</v>
      </c>
      <c r="I13116">
        <v>0</v>
      </c>
      <c r="J13116">
        <v>0</v>
      </c>
      <c r="L13116">
        <v>0</v>
      </c>
      <c r="N13116">
        <v>0</v>
      </c>
      <c r="P13116">
        <v>0</v>
      </c>
      <c r="Q13116">
        <v>0</v>
      </c>
      <c r="S13116">
        <v>0</v>
      </c>
    </row>
    <row r="13117" spans="1:19" x14ac:dyDescent="0.25">
      <c r="A13117" s="20" t="s">
        <v>27429</v>
      </c>
      <c r="B13117" t="s">
        <v>27241</v>
      </c>
      <c r="C13117" t="s">
        <v>202</v>
      </c>
      <c r="D13117" s="20" t="s">
        <v>1000</v>
      </c>
      <c r="E13117" s="26">
        <v>44136</v>
      </c>
      <c r="F13117">
        <v>8</v>
      </c>
      <c r="G13117">
        <v>8</v>
      </c>
      <c r="I13117">
        <v>76</v>
      </c>
      <c r="J13117">
        <v>90</v>
      </c>
      <c r="L13117">
        <v>90</v>
      </c>
      <c r="N13117">
        <v>76</v>
      </c>
      <c r="P13117">
        <v>0</v>
      </c>
      <c r="Q13117">
        <v>3</v>
      </c>
      <c r="S13117">
        <v>0</v>
      </c>
    </row>
    <row r="13118" spans="1:19" x14ac:dyDescent="0.25">
      <c r="A13118" s="20" t="s">
        <v>27430</v>
      </c>
      <c r="B13118" t="s">
        <v>27242</v>
      </c>
      <c r="C13118" t="s">
        <v>347</v>
      </c>
      <c r="D13118" s="20" t="s">
        <v>1000</v>
      </c>
      <c r="E13118" s="26">
        <v>44136</v>
      </c>
      <c r="F13118">
        <v>0</v>
      </c>
      <c r="G13118">
        <v>0</v>
      </c>
      <c r="I13118">
        <v>0</v>
      </c>
      <c r="J13118">
        <v>0</v>
      </c>
      <c r="L13118">
        <v>0</v>
      </c>
      <c r="N13118">
        <v>0</v>
      </c>
      <c r="P13118">
        <v>0</v>
      </c>
      <c r="Q13118">
        <v>0</v>
      </c>
      <c r="S13118">
        <v>0</v>
      </c>
    </row>
    <row r="13119" spans="1:19" x14ac:dyDescent="0.25">
      <c r="A13119" s="20" t="s">
        <v>27431</v>
      </c>
      <c r="B13119" t="s">
        <v>27243</v>
      </c>
      <c r="C13119" t="s">
        <v>224</v>
      </c>
      <c r="D13119" s="20" t="s">
        <v>1000</v>
      </c>
      <c r="E13119" s="26">
        <v>44136</v>
      </c>
      <c r="F13119">
        <v>0</v>
      </c>
      <c r="G13119">
        <v>0</v>
      </c>
      <c r="I13119">
        <v>0</v>
      </c>
      <c r="J13119">
        <v>0</v>
      </c>
      <c r="L13119">
        <v>0</v>
      </c>
      <c r="N13119">
        <v>0</v>
      </c>
      <c r="P13119">
        <v>0</v>
      </c>
      <c r="Q13119">
        <v>0</v>
      </c>
      <c r="S13119">
        <v>0</v>
      </c>
    </row>
    <row r="13120" spans="1:19" x14ac:dyDescent="0.25">
      <c r="A13120" s="20" t="s">
        <v>27432</v>
      </c>
      <c r="B13120" t="s">
        <v>27244</v>
      </c>
      <c r="C13120" t="s">
        <v>345</v>
      </c>
      <c r="D13120" s="20" t="s">
        <v>1000</v>
      </c>
      <c r="E13120" s="26">
        <v>44136</v>
      </c>
      <c r="F13120">
        <v>0</v>
      </c>
      <c r="G13120">
        <v>0</v>
      </c>
      <c r="I13120">
        <v>0</v>
      </c>
      <c r="J13120">
        <v>0</v>
      </c>
      <c r="L13120">
        <v>0</v>
      </c>
      <c r="N13120">
        <v>0</v>
      </c>
      <c r="P13120">
        <v>0</v>
      </c>
      <c r="Q13120">
        <v>0</v>
      </c>
      <c r="S13120">
        <v>0</v>
      </c>
    </row>
    <row r="13121" spans="1:19" x14ac:dyDescent="0.25">
      <c r="A13121" s="20" t="s">
        <v>27433</v>
      </c>
      <c r="B13121" t="s">
        <v>27245</v>
      </c>
      <c r="C13121" t="s">
        <v>226</v>
      </c>
      <c r="D13121" s="20" t="s">
        <v>1000</v>
      </c>
      <c r="E13121" s="26">
        <v>44136</v>
      </c>
      <c r="F13121">
        <v>11</v>
      </c>
      <c r="G13121">
        <v>11</v>
      </c>
      <c r="I13121">
        <v>8</v>
      </c>
      <c r="J13121">
        <v>121</v>
      </c>
      <c r="L13121">
        <v>121</v>
      </c>
      <c r="N13121">
        <v>8</v>
      </c>
      <c r="P13121">
        <v>0</v>
      </c>
      <c r="Q13121">
        <v>2</v>
      </c>
      <c r="S13121">
        <v>0</v>
      </c>
    </row>
    <row r="13122" spans="1:19" x14ac:dyDescent="0.25">
      <c r="A13122" s="20" t="s">
        <v>27434</v>
      </c>
      <c r="B13122" t="s">
        <v>27246</v>
      </c>
      <c r="C13122" t="s">
        <v>231</v>
      </c>
      <c r="D13122" s="20" t="s">
        <v>1000</v>
      </c>
      <c r="E13122" s="26">
        <v>44136</v>
      </c>
      <c r="F13122">
        <v>11.5</v>
      </c>
      <c r="G13122">
        <v>11.5</v>
      </c>
      <c r="I13122">
        <v>181</v>
      </c>
      <c r="J13122">
        <v>128</v>
      </c>
      <c r="L13122">
        <v>128</v>
      </c>
      <c r="N13122">
        <v>171</v>
      </c>
      <c r="P13122">
        <v>3</v>
      </c>
      <c r="Q13122">
        <v>8</v>
      </c>
      <c r="S13122">
        <v>10</v>
      </c>
    </row>
    <row r="13123" spans="1:19" x14ac:dyDescent="0.25">
      <c r="A13123" s="20" t="s">
        <v>27435</v>
      </c>
      <c r="B13123" t="s">
        <v>27247</v>
      </c>
      <c r="C13123" t="s">
        <v>216</v>
      </c>
      <c r="D13123" s="20" t="s">
        <v>1000</v>
      </c>
      <c r="E13123" s="26">
        <v>44136</v>
      </c>
      <c r="F13123">
        <v>9</v>
      </c>
      <c r="G13123">
        <v>9</v>
      </c>
      <c r="I13123">
        <v>43</v>
      </c>
      <c r="J13123">
        <v>90</v>
      </c>
      <c r="L13123">
        <v>90</v>
      </c>
      <c r="N13123">
        <v>34</v>
      </c>
      <c r="P13123">
        <v>6</v>
      </c>
      <c r="Q13123">
        <v>8</v>
      </c>
      <c r="S13123">
        <v>9</v>
      </c>
    </row>
    <row r="13124" spans="1:19" x14ac:dyDescent="0.25">
      <c r="A13124" s="20" t="s">
        <v>27436</v>
      </c>
      <c r="B13124" t="s">
        <v>27248</v>
      </c>
      <c r="C13124" t="s">
        <v>233</v>
      </c>
      <c r="D13124" s="20" t="s">
        <v>1000</v>
      </c>
      <c r="E13124" s="26">
        <v>44136</v>
      </c>
      <c r="F13124">
        <v>0</v>
      </c>
      <c r="G13124">
        <v>0</v>
      </c>
      <c r="I13124">
        <v>0</v>
      </c>
      <c r="J13124">
        <v>0</v>
      </c>
      <c r="L13124">
        <v>0</v>
      </c>
      <c r="N13124">
        <v>0</v>
      </c>
      <c r="P13124">
        <v>0</v>
      </c>
      <c r="Q13124">
        <v>0</v>
      </c>
      <c r="S13124">
        <v>0</v>
      </c>
    </row>
    <row r="13125" spans="1:19" x14ac:dyDescent="0.25">
      <c r="A13125" s="20" t="s">
        <v>27437</v>
      </c>
      <c r="B13125" t="s">
        <v>27249</v>
      </c>
      <c r="C13125" t="s">
        <v>219</v>
      </c>
      <c r="D13125" s="20" t="s">
        <v>1000</v>
      </c>
      <c r="E13125" s="26">
        <v>44136</v>
      </c>
      <c r="F13125">
        <v>0</v>
      </c>
      <c r="G13125">
        <v>0</v>
      </c>
      <c r="I13125">
        <v>0</v>
      </c>
      <c r="J13125">
        <v>0</v>
      </c>
      <c r="L13125">
        <v>0</v>
      </c>
      <c r="N13125">
        <v>0</v>
      </c>
      <c r="P13125">
        <v>0</v>
      </c>
      <c r="Q13125">
        <v>0</v>
      </c>
      <c r="S13125">
        <v>0</v>
      </c>
    </row>
    <row r="13126" spans="1:19" x14ac:dyDescent="0.25">
      <c r="A13126" s="20" t="s">
        <v>27438</v>
      </c>
      <c r="B13126" t="s">
        <v>27250</v>
      </c>
      <c r="C13126" t="s">
        <v>340</v>
      </c>
      <c r="D13126" s="20" t="s">
        <v>1000</v>
      </c>
      <c r="E13126" s="26">
        <v>44136</v>
      </c>
      <c r="F13126">
        <v>3</v>
      </c>
      <c r="G13126">
        <v>3</v>
      </c>
      <c r="I13126">
        <v>18</v>
      </c>
      <c r="J13126">
        <v>32</v>
      </c>
      <c r="L13126">
        <v>32</v>
      </c>
      <c r="N13126">
        <v>18</v>
      </c>
      <c r="P13126">
        <v>3</v>
      </c>
      <c r="Q13126">
        <v>4</v>
      </c>
      <c r="S13126">
        <v>0</v>
      </c>
    </row>
    <row r="13127" spans="1:19" x14ac:dyDescent="0.25">
      <c r="A13127" s="20" t="s">
        <v>27439</v>
      </c>
      <c r="B13127" t="s">
        <v>27251</v>
      </c>
      <c r="C13127" t="s">
        <v>350</v>
      </c>
      <c r="D13127" s="20" t="s">
        <v>1000</v>
      </c>
      <c r="E13127" s="26">
        <v>44136</v>
      </c>
      <c r="F13127">
        <v>0</v>
      </c>
      <c r="G13127">
        <v>0</v>
      </c>
      <c r="I13127">
        <v>0</v>
      </c>
      <c r="J13127">
        <v>0</v>
      </c>
      <c r="L13127">
        <v>0</v>
      </c>
      <c r="N13127">
        <v>0</v>
      </c>
      <c r="P13127">
        <v>0</v>
      </c>
      <c r="Q13127">
        <v>0</v>
      </c>
      <c r="S13127">
        <v>0</v>
      </c>
    </row>
    <row r="13128" spans="1:19" x14ac:dyDescent="0.25">
      <c r="A13128" s="20" t="s">
        <v>27440</v>
      </c>
      <c r="B13128" t="s">
        <v>27252</v>
      </c>
      <c r="C13128" t="s">
        <v>351</v>
      </c>
      <c r="D13128" s="20" t="s">
        <v>1000</v>
      </c>
      <c r="E13128" s="26">
        <v>44136</v>
      </c>
      <c r="F13128">
        <v>0</v>
      </c>
      <c r="G13128">
        <v>0</v>
      </c>
      <c r="I13128">
        <v>0</v>
      </c>
      <c r="J13128">
        <v>0</v>
      </c>
      <c r="L13128">
        <v>0</v>
      </c>
      <c r="N13128">
        <v>0</v>
      </c>
      <c r="P13128">
        <v>0</v>
      </c>
      <c r="Q13128">
        <v>0</v>
      </c>
      <c r="S13128">
        <v>0</v>
      </c>
    </row>
    <row r="13129" spans="1:19" x14ac:dyDescent="0.25">
      <c r="A13129" s="20" t="s">
        <v>27441</v>
      </c>
      <c r="B13129" t="s">
        <v>27253</v>
      </c>
      <c r="C13129" t="s">
        <v>352</v>
      </c>
      <c r="D13129" s="20" t="s">
        <v>1000</v>
      </c>
      <c r="E13129" s="26">
        <v>44136</v>
      </c>
      <c r="F13129">
        <v>0</v>
      </c>
      <c r="G13129">
        <v>0</v>
      </c>
      <c r="I13129">
        <v>0</v>
      </c>
      <c r="J13129">
        <v>0</v>
      </c>
      <c r="L13129">
        <v>0</v>
      </c>
      <c r="N13129">
        <v>0</v>
      </c>
      <c r="P13129">
        <v>0</v>
      </c>
      <c r="Q13129">
        <v>0</v>
      </c>
      <c r="S13129">
        <v>0</v>
      </c>
    </row>
    <row r="13130" spans="1:19" x14ac:dyDescent="0.25">
      <c r="A13130" s="20" t="s">
        <v>27442</v>
      </c>
      <c r="B13130" t="s">
        <v>27254</v>
      </c>
      <c r="C13130" t="s">
        <v>353</v>
      </c>
      <c r="D13130" s="20" t="s">
        <v>1000</v>
      </c>
      <c r="E13130" s="26">
        <v>44136</v>
      </c>
      <c r="F13130">
        <v>0</v>
      </c>
      <c r="G13130">
        <v>0</v>
      </c>
      <c r="I13130">
        <v>0</v>
      </c>
      <c r="J13130">
        <v>0</v>
      </c>
      <c r="L13130">
        <v>0</v>
      </c>
      <c r="N13130">
        <v>0</v>
      </c>
      <c r="P13130">
        <v>0</v>
      </c>
      <c r="Q13130">
        <v>0</v>
      </c>
      <c r="S13130">
        <v>0</v>
      </c>
    </row>
    <row r="13131" spans="1:19" x14ac:dyDescent="0.25">
      <c r="A13131" s="20" t="s">
        <v>27443</v>
      </c>
      <c r="B13131" t="s">
        <v>27255</v>
      </c>
      <c r="C13131" t="s">
        <v>386</v>
      </c>
      <c r="D13131" s="20" t="s">
        <v>1000</v>
      </c>
      <c r="E13131" s="26">
        <v>44136</v>
      </c>
      <c r="F13131">
        <v>0</v>
      </c>
      <c r="G13131">
        <v>0</v>
      </c>
      <c r="I13131">
        <v>0</v>
      </c>
      <c r="J13131">
        <v>0</v>
      </c>
      <c r="L13131">
        <v>0</v>
      </c>
      <c r="N13131">
        <v>0</v>
      </c>
      <c r="P13131">
        <v>0</v>
      </c>
      <c r="Q13131">
        <v>0</v>
      </c>
      <c r="S13131">
        <v>0</v>
      </c>
    </row>
    <row r="13132" spans="1:19" x14ac:dyDescent="0.25">
      <c r="A13132" s="20" t="s">
        <v>27444</v>
      </c>
      <c r="B13132" t="s">
        <v>27256</v>
      </c>
      <c r="C13132" t="s">
        <v>354</v>
      </c>
      <c r="D13132" s="20" t="s">
        <v>1000</v>
      </c>
      <c r="E13132" s="26">
        <v>44136</v>
      </c>
      <c r="F13132">
        <v>4</v>
      </c>
      <c r="G13132">
        <v>4</v>
      </c>
      <c r="I13132">
        <v>9</v>
      </c>
      <c r="J13132">
        <v>24</v>
      </c>
      <c r="L13132">
        <v>24</v>
      </c>
      <c r="N13132">
        <v>9</v>
      </c>
      <c r="P13132">
        <v>0</v>
      </c>
      <c r="Q13132">
        <v>0</v>
      </c>
      <c r="S13132">
        <v>0</v>
      </c>
    </row>
    <row r="13133" spans="1:19" x14ac:dyDescent="0.25">
      <c r="A13133" s="20" t="s">
        <v>27445</v>
      </c>
      <c r="B13133" t="s">
        <v>27257</v>
      </c>
      <c r="C13133" t="s">
        <v>355</v>
      </c>
      <c r="D13133" s="20" t="s">
        <v>1000</v>
      </c>
      <c r="E13133" s="26">
        <v>44136</v>
      </c>
      <c r="F13133">
        <v>2</v>
      </c>
      <c r="G13133">
        <v>2</v>
      </c>
      <c r="I13133">
        <v>5</v>
      </c>
      <c r="J13133">
        <v>11</v>
      </c>
      <c r="L13133">
        <v>11</v>
      </c>
      <c r="N13133">
        <v>5</v>
      </c>
      <c r="P13133">
        <v>0</v>
      </c>
      <c r="Q13133">
        <v>0</v>
      </c>
      <c r="S13133">
        <v>0</v>
      </c>
    </row>
    <row r="13134" spans="1:19" x14ac:dyDescent="0.25">
      <c r="A13134" s="20" t="s">
        <v>27446</v>
      </c>
      <c r="B13134" t="s">
        <v>27258</v>
      </c>
      <c r="C13134" t="s">
        <v>228</v>
      </c>
      <c r="D13134" s="20" t="s">
        <v>1002</v>
      </c>
      <c r="E13134" s="26">
        <v>44136</v>
      </c>
      <c r="F13134">
        <v>0</v>
      </c>
      <c r="G13134">
        <v>0</v>
      </c>
      <c r="I13134">
        <v>0</v>
      </c>
      <c r="J13134">
        <v>0</v>
      </c>
      <c r="L13134">
        <v>0</v>
      </c>
      <c r="N13134">
        <v>0</v>
      </c>
      <c r="P13134">
        <v>0</v>
      </c>
      <c r="Q13134">
        <v>0</v>
      </c>
      <c r="S13134">
        <v>0</v>
      </c>
    </row>
    <row r="13135" spans="1:19" x14ac:dyDescent="0.25">
      <c r="A13135" s="20" t="s">
        <v>27447</v>
      </c>
      <c r="B13135" t="s">
        <v>27259</v>
      </c>
      <c r="C13135" t="s">
        <v>211</v>
      </c>
      <c r="D13135" s="20" t="s">
        <v>1002</v>
      </c>
      <c r="E13135" s="26">
        <v>44136</v>
      </c>
      <c r="F13135">
        <v>0</v>
      </c>
      <c r="G13135">
        <v>0</v>
      </c>
      <c r="I13135">
        <v>0</v>
      </c>
      <c r="J13135">
        <v>0</v>
      </c>
      <c r="L13135">
        <v>0</v>
      </c>
      <c r="N13135">
        <v>0</v>
      </c>
      <c r="P13135">
        <v>0</v>
      </c>
      <c r="Q13135">
        <v>0</v>
      </c>
      <c r="S13135">
        <v>0</v>
      </c>
    </row>
    <row r="13136" spans="1:19" x14ac:dyDescent="0.25">
      <c r="A13136" s="20" t="s">
        <v>27448</v>
      </c>
      <c r="B13136" t="s">
        <v>27260</v>
      </c>
      <c r="C13136" t="s">
        <v>213</v>
      </c>
      <c r="D13136" s="20" t="s">
        <v>1002</v>
      </c>
      <c r="E13136" s="26">
        <v>44136</v>
      </c>
      <c r="F13136">
        <v>0</v>
      </c>
      <c r="G13136">
        <v>0</v>
      </c>
      <c r="I13136">
        <v>0</v>
      </c>
      <c r="J13136">
        <v>0</v>
      </c>
      <c r="L13136">
        <v>0</v>
      </c>
      <c r="N13136">
        <v>0</v>
      </c>
      <c r="P13136">
        <v>0</v>
      </c>
      <c r="Q13136">
        <v>0</v>
      </c>
      <c r="S13136">
        <v>0</v>
      </c>
    </row>
    <row r="13137" spans="1:19" x14ac:dyDescent="0.25">
      <c r="A13137" s="20" t="s">
        <v>27449</v>
      </c>
      <c r="B13137" t="s">
        <v>27261</v>
      </c>
      <c r="C13137" t="s">
        <v>229</v>
      </c>
      <c r="D13137" s="20" t="s">
        <v>1002</v>
      </c>
      <c r="E13137" s="26">
        <v>44136</v>
      </c>
      <c r="F13137">
        <v>0</v>
      </c>
      <c r="G13137">
        <v>0</v>
      </c>
      <c r="I13137">
        <v>0</v>
      </c>
      <c r="J13137">
        <v>0</v>
      </c>
      <c r="L13137">
        <v>0</v>
      </c>
      <c r="N13137">
        <v>0</v>
      </c>
      <c r="P13137">
        <v>0</v>
      </c>
      <c r="Q13137">
        <v>0</v>
      </c>
      <c r="S13137">
        <v>0</v>
      </c>
    </row>
    <row r="13138" spans="1:19" x14ac:dyDescent="0.25">
      <c r="A13138" s="20" t="s">
        <v>27450</v>
      </c>
      <c r="B13138" t="s">
        <v>27262</v>
      </c>
      <c r="C13138" t="s">
        <v>1051</v>
      </c>
      <c r="D13138" s="20" t="s">
        <v>1002</v>
      </c>
      <c r="E13138" s="26">
        <v>44136</v>
      </c>
      <c r="F13138">
        <v>0</v>
      </c>
      <c r="G13138">
        <v>0</v>
      </c>
      <c r="I13138">
        <v>0</v>
      </c>
      <c r="J13138">
        <v>0</v>
      </c>
      <c r="L13138">
        <v>0</v>
      </c>
      <c r="N13138">
        <v>0</v>
      </c>
      <c r="P13138">
        <v>0</v>
      </c>
      <c r="Q13138">
        <v>0</v>
      </c>
      <c r="S13138">
        <v>0</v>
      </c>
    </row>
    <row r="13139" spans="1:19" x14ac:dyDescent="0.25">
      <c r="A13139" s="20" t="s">
        <v>27451</v>
      </c>
      <c r="B13139" t="s">
        <v>27263</v>
      </c>
      <c r="C13139" t="s">
        <v>1049</v>
      </c>
      <c r="D13139" s="20" t="s">
        <v>1002</v>
      </c>
      <c r="E13139" s="26">
        <v>44136</v>
      </c>
      <c r="F13139">
        <v>0</v>
      </c>
      <c r="G13139">
        <v>0</v>
      </c>
      <c r="I13139">
        <v>0</v>
      </c>
      <c r="J13139">
        <v>0</v>
      </c>
      <c r="L13139">
        <v>0</v>
      </c>
      <c r="N13139">
        <v>0</v>
      </c>
      <c r="P13139">
        <v>0</v>
      </c>
      <c r="Q13139">
        <v>0</v>
      </c>
      <c r="S13139">
        <v>0</v>
      </c>
    </row>
    <row r="13140" spans="1:19" x14ac:dyDescent="0.25">
      <c r="A13140" s="20" t="s">
        <v>27452</v>
      </c>
      <c r="B13140" t="s">
        <v>27264</v>
      </c>
      <c r="C13140" t="s">
        <v>25345</v>
      </c>
      <c r="D13140" s="20" t="s">
        <v>1002</v>
      </c>
      <c r="E13140" s="26">
        <v>44136</v>
      </c>
      <c r="F13140">
        <v>1.5</v>
      </c>
      <c r="G13140">
        <v>1.5</v>
      </c>
      <c r="I13140">
        <v>3</v>
      </c>
      <c r="J13140">
        <v>8</v>
      </c>
      <c r="L13140">
        <v>8</v>
      </c>
      <c r="N13140">
        <v>3</v>
      </c>
      <c r="P13140">
        <v>0</v>
      </c>
      <c r="Q13140">
        <v>1</v>
      </c>
      <c r="S13140">
        <v>0</v>
      </c>
    </row>
    <row r="13141" spans="1:19" x14ac:dyDescent="0.25">
      <c r="A13141" s="20" t="s">
        <v>27453</v>
      </c>
      <c r="B13141" t="s">
        <v>27265</v>
      </c>
      <c r="C13141" t="s">
        <v>25700</v>
      </c>
      <c r="D13141" s="20" t="s">
        <v>1002</v>
      </c>
      <c r="E13141" s="26">
        <v>44136</v>
      </c>
      <c r="F13141">
        <v>3</v>
      </c>
      <c r="G13141">
        <v>4</v>
      </c>
      <c r="I13141">
        <v>9</v>
      </c>
      <c r="J13141">
        <v>15</v>
      </c>
      <c r="L13141">
        <v>21</v>
      </c>
      <c r="N13141">
        <v>9</v>
      </c>
      <c r="P13141">
        <v>1</v>
      </c>
      <c r="Q13141">
        <v>2</v>
      </c>
      <c r="S13141">
        <v>0</v>
      </c>
    </row>
    <row r="13142" spans="1:19" x14ac:dyDescent="0.25">
      <c r="A13142" s="20" t="s">
        <v>27454</v>
      </c>
      <c r="B13142" t="s">
        <v>27266</v>
      </c>
      <c r="C13142" t="s">
        <v>959</v>
      </c>
      <c r="D13142" s="20" t="s">
        <v>1002</v>
      </c>
      <c r="E13142" s="26">
        <v>44136</v>
      </c>
      <c r="F13142">
        <v>0</v>
      </c>
      <c r="G13142">
        <v>0</v>
      </c>
      <c r="I13142">
        <v>0</v>
      </c>
      <c r="J13142">
        <v>0</v>
      </c>
      <c r="L13142">
        <v>0</v>
      </c>
      <c r="N13142">
        <v>0</v>
      </c>
      <c r="P13142">
        <v>0</v>
      </c>
      <c r="Q13142">
        <v>0</v>
      </c>
      <c r="S13142">
        <v>0</v>
      </c>
    </row>
    <row r="13143" spans="1:19" x14ac:dyDescent="0.25">
      <c r="A13143" s="20" t="s">
        <v>27455</v>
      </c>
      <c r="B13143" t="s">
        <v>27267</v>
      </c>
      <c r="C13143" t="s">
        <v>205</v>
      </c>
      <c r="D13143" s="20" t="s">
        <v>1002</v>
      </c>
      <c r="E13143" s="26">
        <v>44136</v>
      </c>
      <c r="F13143">
        <v>0</v>
      </c>
      <c r="G13143">
        <v>0</v>
      </c>
      <c r="I13143">
        <v>0</v>
      </c>
      <c r="J13143">
        <v>0</v>
      </c>
      <c r="L13143">
        <v>0</v>
      </c>
      <c r="N13143">
        <v>0</v>
      </c>
      <c r="P13143">
        <v>0</v>
      </c>
      <c r="Q13143">
        <v>0</v>
      </c>
      <c r="S13143">
        <v>0</v>
      </c>
    </row>
    <row r="13144" spans="1:19" x14ac:dyDescent="0.25">
      <c r="A13144" s="20" t="s">
        <v>27456</v>
      </c>
      <c r="B13144" t="s">
        <v>27268</v>
      </c>
      <c r="C13144" t="s">
        <v>384</v>
      </c>
      <c r="D13144" s="20" t="s">
        <v>1002</v>
      </c>
      <c r="E13144" s="26">
        <v>44136</v>
      </c>
      <c r="F13144">
        <v>0</v>
      </c>
      <c r="G13144">
        <v>0</v>
      </c>
      <c r="I13144">
        <v>0</v>
      </c>
      <c r="J13144">
        <v>0</v>
      </c>
      <c r="L13144">
        <v>0</v>
      </c>
      <c r="N13144">
        <v>0</v>
      </c>
      <c r="P13144">
        <v>0</v>
      </c>
      <c r="Q13144">
        <v>0</v>
      </c>
      <c r="S13144">
        <v>0</v>
      </c>
    </row>
    <row r="13145" spans="1:19" x14ac:dyDescent="0.25">
      <c r="A13145" s="20" t="s">
        <v>27457</v>
      </c>
      <c r="B13145" t="s">
        <v>27269</v>
      </c>
      <c r="C13145" t="s">
        <v>210</v>
      </c>
      <c r="D13145" s="20" t="s">
        <v>1002</v>
      </c>
      <c r="E13145" s="26">
        <v>44136</v>
      </c>
      <c r="F13145">
        <v>0</v>
      </c>
      <c r="G13145">
        <v>0</v>
      </c>
      <c r="I13145">
        <v>0</v>
      </c>
      <c r="J13145">
        <v>0</v>
      </c>
      <c r="L13145">
        <v>0</v>
      </c>
      <c r="N13145">
        <v>0</v>
      </c>
      <c r="P13145">
        <v>0</v>
      </c>
      <c r="Q13145">
        <v>0</v>
      </c>
      <c r="S13145">
        <v>0</v>
      </c>
    </row>
    <row r="13146" spans="1:19" x14ac:dyDescent="0.25">
      <c r="A13146" s="20" t="s">
        <v>27458</v>
      </c>
      <c r="B13146" t="s">
        <v>27270</v>
      </c>
      <c r="C13146" t="s">
        <v>215</v>
      </c>
      <c r="D13146" s="20" t="s">
        <v>1002</v>
      </c>
      <c r="E13146" s="26">
        <v>44136</v>
      </c>
      <c r="F13146">
        <v>4</v>
      </c>
      <c r="G13146">
        <v>7</v>
      </c>
      <c r="I13146">
        <v>21</v>
      </c>
      <c r="J13146">
        <v>24</v>
      </c>
      <c r="L13146">
        <v>39</v>
      </c>
      <c r="N13146">
        <v>13</v>
      </c>
      <c r="P13146">
        <v>4</v>
      </c>
      <c r="Q13146">
        <v>5</v>
      </c>
      <c r="S13146">
        <v>8</v>
      </c>
    </row>
    <row r="13147" spans="1:19" x14ac:dyDescent="0.25">
      <c r="A13147" s="20" t="s">
        <v>27459</v>
      </c>
      <c r="B13147" t="s">
        <v>27271</v>
      </c>
      <c r="C13147" t="s">
        <v>960</v>
      </c>
      <c r="D13147" s="20" t="s">
        <v>1002</v>
      </c>
      <c r="E13147" s="26">
        <v>44136</v>
      </c>
      <c r="F13147">
        <v>0</v>
      </c>
      <c r="G13147">
        <v>0</v>
      </c>
      <c r="I13147">
        <v>0</v>
      </c>
      <c r="J13147">
        <v>0</v>
      </c>
      <c r="L13147">
        <v>0</v>
      </c>
      <c r="N13147">
        <v>0</v>
      </c>
      <c r="P13147">
        <v>0</v>
      </c>
      <c r="Q13147">
        <v>0</v>
      </c>
      <c r="S13147">
        <v>0</v>
      </c>
    </row>
    <row r="13148" spans="1:19" x14ac:dyDescent="0.25">
      <c r="A13148" s="20" t="s">
        <v>27460</v>
      </c>
      <c r="B13148" t="s">
        <v>27272</v>
      </c>
      <c r="C13148" t="s">
        <v>961</v>
      </c>
      <c r="D13148" s="20" t="s">
        <v>1002</v>
      </c>
      <c r="E13148" s="26">
        <v>44136</v>
      </c>
      <c r="F13148">
        <v>3</v>
      </c>
      <c r="G13148">
        <v>5</v>
      </c>
      <c r="I13148">
        <v>9</v>
      </c>
      <c r="J13148">
        <v>12</v>
      </c>
      <c r="L13148">
        <v>22</v>
      </c>
      <c r="N13148">
        <v>5</v>
      </c>
      <c r="P13148">
        <v>1</v>
      </c>
      <c r="Q13148">
        <v>3</v>
      </c>
      <c r="S13148">
        <v>4</v>
      </c>
    </row>
    <row r="13149" spans="1:19" x14ac:dyDescent="0.25">
      <c r="A13149" s="20" t="s">
        <v>27461</v>
      </c>
      <c r="B13149" t="s">
        <v>27273</v>
      </c>
      <c r="C13149" t="s">
        <v>221</v>
      </c>
      <c r="D13149" s="20" t="s">
        <v>1002</v>
      </c>
      <c r="E13149" s="26">
        <v>44136</v>
      </c>
      <c r="F13149">
        <v>0</v>
      </c>
      <c r="G13149">
        <v>0</v>
      </c>
      <c r="I13149">
        <v>0</v>
      </c>
      <c r="J13149">
        <v>0</v>
      </c>
      <c r="L13149">
        <v>0</v>
      </c>
      <c r="N13149">
        <v>0</v>
      </c>
      <c r="P13149">
        <v>0</v>
      </c>
      <c r="Q13149">
        <v>0</v>
      </c>
      <c r="S13149">
        <v>0</v>
      </c>
    </row>
    <row r="13150" spans="1:19" x14ac:dyDescent="0.25">
      <c r="A13150" s="20" t="s">
        <v>27462</v>
      </c>
      <c r="B13150" t="s">
        <v>27274</v>
      </c>
      <c r="C13150" t="s">
        <v>222</v>
      </c>
      <c r="D13150" s="20" t="s">
        <v>1002</v>
      </c>
      <c r="E13150" s="26">
        <v>44136</v>
      </c>
      <c r="F13150">
        <v>0</v>
      </c>
      <c r="G13150">
        <v>0</v>
      </c>
      <c r="I13150">
        <v>0</v>
      </c>
      <c r="J13150">
        <v>0</v>
      </c>
      <c r="L13150">
        <v>0</v>
      </c>
      <c r="N13150">
        <v>0</v>
      </c>
      <c r="P13150">
        <v>0</v>
      </c>
      <c r="Q13150">
        <v>0</v>
      </c>
      <c r="S13150">
        <v>0</v>
      </c>
    </row>
    <row r="13151" spans="1:19" x14ac:dyDescent="0.25">
      <c r="A13151" s="20" t="s">
        <v>27463</v>
      </c>
      <c r="B13151" t="s">
        <v>27275</v>
      </c>
      <c r="C13151" t="s">
        <v>25361</v>
      </c>
      <c r="D13151" s="20" t="s">
        <v>1002</v>
      </c>
      <c r="E13151" s="26">
        <v>44136</v>
      </c>
      <c r="F13151">
        <v>1.5</v>
      </c>
      <c r="G13151">
        <v>1.5</v>
      </c>
      <c r="I13151">
        <v>4</v>
      </c>
      <c r="J13151">
        <v>8</v>
      </c>
      <c r="L13151">
        <v>8</v>
      </c>
      <c r="N13151">
        <v>4</v>
      </c>
      <c r="P13151">
        <v>0</v>
      </c>
      <c r="Q13151">
        <v>0</v>
      </c>
      <c r="S13151">
        <v>0</v>
      </c>
    </row>
    <row r="13152" spans="1:19" x14ac:dyDescent="0.25">
      <c r="A13152" s="20" t="s">
        <v>27464</v>
      </c>
      <c r="B13152" t="s">
        <v>27276</v>
      </c>
      <c r="C13152" t="s">
        <v>200</v>
      </c>
      <c r="D13152" s="20" t="s">
        <v>1002</v>
      </c>
      <c r="E13152" s="26">
        <v>44136</v>
      </c>
      <c r="F13152">
        <v>1</v>
      </c>
      <c r="G13152">
        <v>1</v>
      </c>
      <c r="I13152">
        <v>3</v>
      </c>
      <c r="J13152">
        <v>5</v>
      </c>
      <c r="L13152">
        <v>6</v>
      </c>
      <c r="N13152">
        <v>3</v>
      </c>
      <c r="P13152">
        <v>0</v>
      </c>
      <c r="Q13152">
        <v>0</v>
      </c>
      <c r="S13152">
        <v>0</v>
      </c>
    </row>
    <row r="13153" spans="1:19" x14ac:dyDescent="0.25">
      <c r="A13153" s="20" t="s">
        <v>27465</v>
      </c>
      <c r="B13153" t="s">
        <v>27277</v>
      </c>
      <c r="C13153" t="s">
        <v>204</v>
      </c>
      <c r="D13153" s="20" t="s">
        <v>1002</v>
      </c>
      <c r="E13153" s="26">
        <v>44136</v>
      </c>
      <c r="F13153">
        <v>0</v>
      </c>
      <c r="G13153">
        <v>0</v>
      </c>
      <c r="I13153">
        <v>0</v>
      </c>
      <c r="J13153">
        <v>0</v>
      </c>
      <c r="L13153">
        <v>0</v>
      </c>
      <c r="N13153">
        <v>0</v>
      </c>
      <c r="P13153">
        <v>0</v>
      </c>
      <c r="Q13153">
        <v>0</v>
      </c>
      <c r="S13153">
        <v>0</v>
      </c>
    </row>
    <row r="13154" spans="1:19" x14ac:dyDescent="0.25">
      <c r="A13154" s="20" t="s">
        <v>27466</v>
      </c>
      <c r="B13154" t="s">
        <v>27278</v>
      </c>
      <c r="C13154" t="s">
        <v>385</v>
      </c>
      <c r="D13154" s="20" t="s">
        <v>1002</v>
      </c>
      <c r="E13154" s="26">
        <v>44136</v>
      </c>
      <c r="F13154">
        <v>0</v>
      </c>
      <c r="G13154">
        <v>0</v>
      </c>
      <c r="I13154">
        <v>0</v>
      </c>
      <c r="J13154">
        <v>0</v>
      </c>
      <c r="L13154">
        <v>0</v>
      </c>
      <c r="N13154">
        <v>0</v>
      </c>
      <c r="P13154">
        <v>0</v>
      </c>
      <c r="Q13154">
        <v>0</v>
      </c>
      <c r="S13154">
        <v>0</v>
      </c>
    </row>
    <row r="13155" spans="1:19" x14ac:dyDescent="0.25">
      <c r="A13155" s="20" t="s">
        <v>27467</v>
      </c>
      <c r="B13155" t="s">
        <v>27279</v>
      </c>
      <c r="C13155" t="s">
        <v>208</v>
      </c>
      <c r="D13155" s="20" t="s">
        <v>1002</v>
      </c>
      <c r="E13155" s="26">
        <v>44136</v>
      </c>
      <c r="F13155">
        <v>2</v>
      </c>
      <c r="G13155">
        <v>3</v>
      </c>
      <c r="I13155">
        <v>12</v>
      </c>
      <c r="J13155">
        <v>11</v>
      </c>
      <c r="L13155">
        <v>17</v>
      </c>
      <c r="N13155">
        <v>12</v>
      </c>
      <c r="P13155">
        <v>0</v>
      </c>
      <c r="Q13155">
        <v>0</v>
      </c>
      <c r="S13155">
        <v>0</v>
      </c>
    </row>
    <row r="13156" spans="1:19" x14ac:dyDescent="0.25">
      <c r="A13156" s="20" t="s">
        <v>27468</v>
      </c>
      <c r="B13156" t="s">
        <v>27280</v>
      </c>
      <c r="C13156" t="s">
        <v>900</v>
      </c>
      <c r="D13156" s="20" t="s">
        <v>1002</v>
      </c>
      <c r="E13156" s="26">
        <v>44136</v>
      </c>
      <c r="F13156">
        <v>3.5</v>
      </c>
      <c r="G13156">
        <v>3.5</v>
      </c>
      <c r="I13156">
        <v>8</v>
      </c>
      <c r="J13156">
        <v>20</v>
      </c>
      <c r="L13156">
        <v>20</v>
      </c>
      <c r="N13156">
        <v>8</v>
      </c>
      <c r="P13156">
        <v>0</v>
      </c>
      <c r="Q13156">
        <v>2</v>
      </c>
      <c r="S13156">
        <v>0</v>
      </c>
    </row>
    <row r="13157" spans="1:19" x14ac:dyDescent="0.25">
      <c r="A13157" s="20" t="s">
        <v>27469</v>
      </c>
      <c r="B13157" t="s">
        <v>27281</v>
      </c>
      <c r="C13157" t="s">
        <v>905</v>
      </c>
      <c r="D13157" s="20" t="s">
        <v>1002</v>
      </c>
      <c r="E13157" s="26">
        <v>44136</v>
      </c>
      <c r="F13157">
        <v>0</v>
      </c>
      <c r="G13157">
        <v>0</v>
      </c>
      <c r="I13157">
        <v>0</v>
      </c>
      <c r="J13157">
        <v>0</v>
      </c>
      <c r="L13157">
        <v>0</v>
      </c>
      <c r="N13157">
        <v>0</v>
      </c>
      <c r="P13157">
        <v>0</v>
      </c>
      <c r="Q13157">
        <v>0</v>
      </c>
      <c r="S13157">
        <v>0</v>
      </c>
    </row>
    <row r="13158" spans="1:19" x14ac:dyDescent="0.25">
      <c r="A13158" s="20" t="s">
        <v>27470</v>
      </c>
      <c r="B13158" t="s">
        <v>27282</v>
      </c>
      <c r="C13158" t="s">
        <v>316</v>
      </c>
      <c r="D13158" s="20" t="s">
        <v>1002</v>
      </c>
      <c r="E13158" s="26">
        <v>44136</v>
      </c>
      <c r="F13158">
        <v>4</v>
      </c>
      <c r="G13158">
        <v>4</v>
      </c>
      <c r="I13158">
        <v>3</v>
      </c>
      <c r="J13158">
        <v>22</v>
      </c>
      <c r="L13158">
        <v>22</v>
      </c>
      <c r="N13158">
        <v>3</v>
      </c>
      <c r="P13158">
        <v>0</v>
      </c>
      <c r="Q13158">
        <v>0</v>
      </c>
      <c r="S13158">
        <v>0</v>
      </c>
    </row>
    <row r="13159" spans="1:19" x14ac:dyDescent="0.25">
      <c r="A13159" s="20" t="s">
        <v>27471</v>
      </c>
      <c r="B13159" t="s">
        <v>27283</v>
      </c>
      <c r="C13159" t="s">
        <v>218</v>
      </c>
      <c r="D13159" s="20" t="s">
        <v>1002</v>
      </c>
      <c r="E13159" s="26">
        <v>44136</v>
      </c>
      <c r="F13159">
        <v>0</v>
      </c>
      <c r="G13159">
        <v>0</v>
      </c>
      <c r="I13159">
        <v>0</v>
      </c>
      <c r="J13159">
        <v>0</v>
      </c>
      <c r="L13159">
        <v>0</v>
      </c>
      <c r="N13159">
        <v>0</v>
      </c>
      <c r="P13159">
        <v>0</v>
      </c>
      <c r="Q13159">
        <v>0</v>
      </c>
      <c r="S13159">
        <v>0</v>
      </c>
    </row>
    <row r="13160" spans="1:19" x14ac:dyDescent="0.25">
      <c r="A13160" s="20" t="s">
        <v>27472</v>
      </c>
      <c r="B13160" t="s">
        <v>27284</v>
      </c>
      <c r="C13160" t="s">
        <v>202</v>
      </c>
      <c r="D13160" s="20" t="s">
        <v>1002</v>
      </c>
      <c r="E13160" s="26">
        <v>44136</v>
      </c>
      <c r="F13160">
        <v>8</v>
      </c>
      <c r="G13160">
        <v>8</v>
      </c>
      <c r="I13160">
        <v>76</v>
      </c>
      <c r="J13160">
        <v>90</v>
      </c>
      <c r="L13160">
        <v>90</v>
      </c>
      <c r="N13160">
        <v>76</v>
      </c>
      <c r="P13160">
        <v>0</v>
      </c>
      <c r="Q13160">
        <v>3</v>
      </c>
      <c r="S13160">
        <v>0</v>
      </c>
    </row>
    <row r="13161" spans="1:19" x14ac:dyDescent="0.25">
      <c r="A13161" s="20" t="s">
        <v>27473</v>
      </c>
      <c r="B13161" t="s">
        <v>27285</v>
      </c>
      <c r="C13161" t="s">
        <v>347</v>
      </c>
      <c r="D13161" s="20" t="s">
        <v>1002</v>
      </c>
      <c r="E13161" s="26">
        <v>44136</v>
      </c>
      <c r="F13161">
        <v>0</v>
      </c>
      <c r="G13161">
        <v>0</v>
      </c>
      <c r="I13161">
        <v>0</v>
      </c>
      <c r="J13161">
        <v>0</v>
      </c>
      <c r="L13161">
        <v>0</v>
      </c>
      <c r="N13161">
        <v>0</v>
      </c>
      <c r="P13161">
        <v>0</v>
      </c>
      <c r="Q13161">
        <v>0</v>
      </c>
      <c r="S13161">
        <v>0</v>
      </c>
    </row>
    <row r="13162" spans="1:19" x14ac:dyDescent="0.25">
      <c r="A13162" s="20" t="s">
        <v>27474</v>
      </c>
      <c r="B13162" t="s">
        <v>27286</v>
      </c>
      <c r="C13162" t="s">
        <v>224</v>
      </c>
      <c r="D13162" s="20" t="s">
        <v>1002</v>
      </c>
      <c r="E13162" s="26">
        <v>44136</v>
      </c>
      <c r="F13162">
        <v>0</v>
      </c>
      <c r="G13162">
        <v>0</v>
      </c>
      <c r="I13162">
        <v>0</v>
      </c>
      <c r="J13162">
        <v>0</v>
      </c>
      <c r="L13162">
        <v>0</v>
      </c>
      <c r="N13162">
        <v>0</v>
      </c>
      <c r="P13162">
        <v>0</v>
      </c>
      <c r="Q13162">
        <v>0</v>
      </c>
      <c r="S13162">
        <v>0</v>
      </c>
    </row>
    <row r="13163" spans="1:19" x14ac:dyDescent="0.25">
      <c r="A13163" s="20" t="s">
        <v>27475</v>
      </c>
      <c r="B13163" t="s">
        <v>27287</v>
      </c>
      <c r="C13163" t="s">
        <v>345</v>
      </c>
      <c r="D13163" s="20" t="s">
        <v>1002</v>
      </c>
      <c r="E13163" s="26">
        <v>44136</v>
      </c>
      <c r="F13163">
        <v>0</v>
      </c>
      <c r="G13163">
        <v>0</v>
      </c>
      <c r="I13163">
        <v>0</v>
      </c>
      <c r="J13163">
        <v>0</v>
      </c>
      <c r="L13163">
        <v>0</v>
      </c>
      <c r="N13163">
        <v>0</v>
      </c>
      <c r="P13163">
        <v>0</v>
      </c>
      <c r="Q13163">
        <v>0</v>
      </c>
      <c r="S13163">
        <v>0</v>
      </c>
    </row>
    <row r="13164" spans="1:19" x14ac:dyDescent="0.25">
      <c r="A13164" s="20" t="s">
        <v>27476</v>
      </c>
      <c r="B13164" t="s">
        <v>27288</v>
      </c>
      <c r="C13164" t="s">
        <v>226</v>
      </c>
      <c r="D13164" s="20" t="s">
        <v>1002</v>
      </c>
      <c r="E13164" s="26">
        <v>44136</v>
      </c>
      <c r="F13164">
        <v>11</v>
      </c>
      <c r="G13164">
        <v>11</v>
      </c>
      <c r="I13164">
        <v>8</v>
      </c>
      <c r="J13164">
        <v>121</v>
      </c>
      <c r="L13164">
        <v>121</v>
      </c>
      <c r="N13164">
        <v>8</v>
      </c>
      <c r="P13164">
        <v>0</v>
      </c>
      <c r="Q13164">
        <v>2</v>
      </c>
      <c r="S13164">
        <v>0</v>
      </c>
    </row>
    <row r="13165" spans="1:19" x14ac:dyDescent="0.25">
      <c r="A13165" s="20" t="s">
        <v>27477</v>
      </c>
      <c r="B13165" t="s">
        <v>27289</v>
      </c>
      <c r="C13165" t="s">
        <v>231</v>
      </c>
      <c r="D13165" s="20" t="s">
        <v>1002</v>
      </c>
      <c r="E13165" s="26">
        <v>44136</v>
      </c>
      <c r="F13165">
        <v>11.5</v>
      </c>
      <c r="G13165">
        <v>11.5</v>
      </c>
      <c r="I13165">
        <v>181</v>
      </c>
      <c r="J13165">
        <v>128</v>
      </c>
      <c r="L13165">
        <v>128</v>
      </c>
      <c r="N13165">
        <v>171</v>
      </c>
      <c r="P13165">
        <v>3</v>
      </c>
      <c r="Q13165">
        <v>8</v>
      </c>
      <c r="S13165">
        <v>10</v>
      </c>
    </row>
    <row r="13166" spans="1:19" x14ac:dyDescent="0.25">
      <c r="A13166" s="20" t="s">
        <v>27478</v>
      </c>
      <c r="B13166" t="s">
        <v>27290</v>
      </c>
      <c r="C13166" t="s">
        <v>216</v>
      </c>
      <c r="D13166" s="20" t="s">
        <v>1002</v>
      </c>
      <c r="E13166" s="26">
        <v>44136</v>
      </c>
      <c r="F13166">
        <v>9</v>
      </c>
      <c r="G13166">
        <v>9</v>
      </c>
      <c r="I13166">
        <v>43</v>
      </c>
      <c r="J13166">
        <v>90</v>
      </c>
      <c r="L13166">
        <v>90</v>
      </c>
      <c r="N13166">
        <v>34</v>
      </c>
      <c r="P13166">
        <v>6</v>
      </c>
      <c r="Q13166">
        <v>8</v>
      </c>
      <c r="S13166">
        <v>9</v>
      </c>
    </row>
    <row r="13167" spans="1:19" x14ac:dyDescent="0.25">
      <c r="A13167" s="20" t="s">
        <v>27479</v>
      </c>
      <c r="B13167" t="s">
        <v>27291</v>
      </c>
      <c r="C13167" t="s">
        <v>233</v>
      </c>
      <c r="D13167" s="20" t="s">
        <v>1002</v>
      </c>
      <c r="E13167" s="26">
        <v>44136</v>
      </c>
      <c r="F13167">
        <v>0</v>
      </c>
      <c r="G13167">
        <v>0</v>
      </c>
      <c r="I13167">
        <v>0</v>
      </c>
      <c r="J13167">
        <v>0</v>
      </c>
      <c r="L13167">
        <v>0</v>
      </c>
      <c r="N13167">
        <v>0</v>
      </c>
      <c r="P13167">
        <v>0</v>
      </c>
      <c r="Q13167">
        <v>0</v>
      </c>
      <c r="S13167">
        <v>0</v>
      </c>
    </row>
    <row r="13168" spans="1:19" x14ac:dyDescent="0.25">
      <c r="A13168" s="20" t="s">
        <v>27480</v>
      </c>
      <c r="B13168" t="s">
        <v>27292</v>
      </c>
      <c r="C13168" t="s">
        <v>219</v>
      </c>
      <c r="D13168" s="20" t="s">
        <v>1002</v>
      </c>
      <c r="E13168" s="26">
        <v>44136</v>
      </c>
      <c r="F13168">
        <v>0</v>
      </c>
      <c r="G13168">
        <v>0</v>
      </c>
      <c r="I13168">
        <v>0</v>
      </c>
      <c r="J13168">
        <v>0</v>
      </c>
      <c r="L13168">
        <v>0</v>
      </c>
      <c r="N13168">
        <v>0</v>
      </c>
      <c r="P13168">
        <v>0</v>
      </c>
      <c r="Q13168">
        <v>0</v>
      </c>
      <c r="S13168">
        <v>0</v>
      </c>
    </row>
    <row r="13169" spans="1:19" x14ac:dyDescent="0.25">
      <c r="A13169" s="20" t="s">
        <v>27481</v>
      </c>
      <c r="B13169" t="s">
        <v>27293</v>
      </c>
      <c r="C13169" t="s">
        <v>340</v>
      </c>
      <c r="D13169" s="20" t="s">
        <v>1002</v>
      </c>
      <c r="E13169" s="26">
        <v>44136</v>
      </c>
      <c r="F13169">
        <v>3</v>
      </c>
      <c r="G13169">
        <v>3</v>
      </c>
      <c r="I13169">
        <v>18</v>
      </c>
      <c r="J13169">
        <v>32</v>
      </c>
      <c r="L13169">
        <v>32</v>
      </c>
      <c r="N13169">
        <v>18</v>
      </c>
      <c r="P13169">
        <v>3</v>
      </c>
      <c r="Q13169">
        <v>4</v>
      </c>
      <c r="S13169">
        <v>0</v>
      </c>
    </row>
    <row r="13170" spans="1:19" x14ac:dyDescent="0.25">
      <c r="A13170" s="20" t="s">
        <v>27482</v>
      </c>
      <c r="B13170" t="s">
        <v>27294</v>
      </c>
      <c r="C13170" t="s">
        <v>350</v>
      </c>
      <c r="D13170" s="20" t="s">
        <v>1002</v>
      </c>
      <c r="E13170" s="26">
        <v>44136</v>
      </c>
      <c r="F13170">
        <v>0</v>
      </c>
      <c r="G13170">
        <v>0</v>
      </c>
      <c r="I13170">
        <v>0</v>
      </c>
      <c r="J13170">
        <v>0</v>
      </c>
      <c r="L13170">
        <v>0</v>
      </c>
      <c r="N13170">
        <v>0</v>
      </c>
      <c r="P13170">
        <v>0</v>
      </c>
      <c r="Q13170">
        <v>0</v>
      </c>
      <c r="S13170">
        <v>0</v>
      </c>
    </row>
    <row r="13171" spans="1:19" x14ac:dyDescent="0.25">
      <c r="A13171" s="20" t="s">
        <v>27483</v>
      </c>
      <c r="B13171" t="s">
        <v>27295</v>
      </c>
      <c r="C13171" t="s">
        <v>351</v>
      </c>
      <c r="D13171" s="20" t="s">
        <v>1002</v>
      </c>
      <c r="E13171" s="26">
        <v>44136</v>
      </c>
      <c r="F13171">
        <v>0</v>
      </c>
      <c r="G13171">
        <v>0</v>
      </c>
      <c r="I13171">
        <v>0</v>
      </c>
      <c r="J13171">
        <v>0</v>
      </c>
      <c r="L13171">
        <v>0</v>
      </c>
      <c r="N13171">
        <v>0</v>
      </c>
      <c r="P13171">
        <v>0</v>
      </c>
      <c r="Q13171">
        <v>0</v>
      </c>
      <c r="S13171">
        <v>0</v>
      </c>
    </row>
    <row r="13172" spans="1:19" x14ac:dyDescent="0.25">
      <c r="A13172" s="20" t="s">
        <v>27484</v>
      </c>
      <c r="B13172" t="s">
        <v>27296</v>
      </c>
      <c r="C13172" t="s">
        <v>352</v>
      </c>
      <c r="D13172" s="20" t="s">
        <v>1002</v>
      </c>
      <c r="E13172" s="26">
        <v>44136</v>
      </c>
      <c r="F13172">
        <v>0</v>
      </c>
      <c r="G13172">
        <v>0</v>
      </c>
      <c r="I13172">
        <v>0</v>
      </c>
      <c r="J13172">
        <v>0</v>
      </c>
      <c r="L13172">
        <v>0</v>
      </c>
      <c r="N13172">
        <v>0</v>
      </c>
      <c r="P13172">
        <v>0</v>
      </c>
      <c r="Q13172">
        <v>0</v>
      </c>
      <c r="S13172">
        <v>0</v>
      </c>
    </row>
    <row r="13173" spans="1:19" x14ac:dyDescent="0.25">
      <c r="A13173" s="20" t="s">
        <v>27485</v>
      </c>
      <c r="B13173" t="s">
        <v>27297</v>
      </c>
      <c r="C13173" t="s">
        <v>353</v>
      </c>
      <c r="D13173" s="20" t="s">
        <v>1002</v>
      </c>
      <c r="E13173" s="26">
        <v>44136</v>
      </c>
      <c r="F13173">
        <v>0</v>
      </c>
      <c r="G13173">
        <v>0</v>
      </c>
      <c r="I13173">
        <v>0</v>
      </c>
      <c r="J13173">
        <v>0</v>
      </c>
      <c r="L13173">
        <v>0</v>
      </c>
      <c r="N13173">
        <v>0</v>
      </c>
      <c r="P13173">
        <v>0</v>
      </c>
      <c r="Q13173">
        <v>0</v>
      </c>
      <c r="S13173">
        <v>0</v>
      </c>
    </row>
    <row r="13174" spans="1:19" x14ac:dyDescent="0.25">
      <c r="A13174" s="20" t="s">
        <v>27486</v>
      </c>
      <c r="B13174" t="s">
        <v>27298</v>
      </c>
      <c r="C13174" t="s">
        <v>386</v>
      </c>
      <c r="D13174" s="20" t="s">
        <v>1002</v>
      </c>
      <c r="E13174" s="26">
        <v>44136</v>
      </c>
      <c r="F13174">
        <v>0</v>
      </c>
      <c r="G13174">
        <v>0</v>
      </c>
      <c r="I13174">
        <v>0</v>
      </c>
      <c r="J13174">
        <v>0</v>
      </c>
      <c r="L13174">
        <v>0</v>
      </c>
      <c r="N13174">
        <v>0</v>
      </c>
      <c r="P13174">
        <v>0</v>
      </c>
      <c r="Q13174">
        <v>0</v>
      </c>
      <c r="S13174">
        <v>0</v>
      </c>
    </row>
    <row r="13175" spans="1:19" x14ac:dyDescent="0.25">
      <c r="A13175" s="20" t="s">
        <v>27487</v>
      </c>
      <c r="B13175" t="s">
        <v>27299</v>
      </c>
      <c r="C13175" t="s">
        <v>354</v>
      </c>
      <c r="D13175" s="20" t="s">
        <v>1002</v>
      </c>
      <c r="E13175" s="26">
        <v>44136</v>
      </c>
      <c r="F13175">
        <v>4</v>
      </c>
      <c r="G13175">
        <v>4</v>
      </c>
      <c r="I13175">
        <v>9</v>
      </c>
      <c r="J13175">
        <v>24</v>
      </c>
      <c r="L13175">
        <v>24</v>
      </c>
      <c r="N13175">
        <v>9</v>
      </c>
      <c r="P13175">
        <v>0</v>
      </c>
      <c r="Q13175">
        <v>0</v>
      </c>
      <c r="S13175">
        <v>0</v>
      </c>
    </row>
    <row r="13176" spans="1:19" x14ac:dyDescent="0.25">
      <c r="A13176" s="20" t="s">
        <v>27488</v>
      </c>
      <c r="B13176" t="s">
        <v>27300</v>
      </c>
      <c r="C13176" t="s">
        <v>355</v>
      </c>
      <c r="D13176" s="20" t="s">
        <v>1002</v>
      </c>
      <c r="E13176" s="26">
        <v>44136</v>
      </c>
      <c r="F13176">
        <v>2</v>
      </c>
      <c r="G13176">
        <v>2</v>
      </c>
      <c r="I13176">
        <v>5</v>
      </c>
      <c r="J13176">
        <v>11</v>
      </c>
      <c r="L13176">
        <v>11</v>
      </c>
      <c r="N13176">
        <v>5</v>
      </c>
      <c r="P13176">
        <v>0</v>
      </c>
      <c r="Q13176">
        <v>0</v>
      </c>
      <c r="S13176">
        <v>0</v>
      </c>
    </row>
    <row r="13177" spans="1:19" x14ac:dyDescent="0.25">
      <c r="A13177" s="20" t="s">
        <v>27489</v>
      </c>
      <c r="B13177" t="s">
        <v>27301</v>
      </c>
      <c r="C13177" t="s">
        <v>1048</v>
      </c>
      <c r="D13177" s="20" t="s">
        <v>1002</v>
      </c>
      <c r="E13177" s="26">
        <v>44136</v>
      </c>
      <c r="F13177">
        <v>2.5</v>
      </c>
      <c r="G13177">
        <v>2.5</v>
      </c>
      <c r="I13177">
        <v>7</v>
      </c>
      <c r="J13177">
        <v>14</v>
      </c>
      <c r="L13177">
        <v>14</v>
      </c>
      <c r="N13177">
        <v>7</v>
      </c>
      <c r="P13177">
        <v>0</v>
      </c>
      <c r="Q13177">
        <v>0</v>
      </c>
      <c r="S13177">
        <v>0</v>
      </c>
    </row>
    <row r="13178" spans="1:19" x14ac:dyDescent="0.25">
      <c r="A13178" s="20" t="s">
        <v>27490</v>
      </c>
      <c r="B13178" t="s">
        <v>27302</v>
      </c>
      <c r="C13178" t="s">
        <v>1047</v>
      </c>
      <c r="D13178" s="20" t="s">
        <v>1002</v>
      </c>
      <c r="E13178" s="26">
        <v>44136</v>
      </c>
      <c r="F13178">
        <v>1.5</v>
      </c>
      <c r="G13178">
        <v>1.5</v>
      </c>
      <c r="I13178">
        <v>15</v>
      </c>
      <c r="J13178">
        <v>8</v>
      </c>
      <c r="L13178">
        <v>8</v>
      </c>
      <c r="N13178">
        <v>15</v>
      </c>
      <c r="P13178">
        <v>0</v>
      </c>
      <c r="Q13178">
        <v>0</v>
      </c>
      <c r="S13178">
        <v>0</v>
      </c>
    </row>
    <row r="13179" spans="1:19" x14ac:dyDescent="0.25">
      <c r="A13179" s="20" t="s">
        <v>27491</v>
      </c>
      <c r="B13179" t="s">
        <v>27303</v>
      </c>
      <c r="C13179" t="s">
        <v>1050</v>
      </c>
      <c r="D13179" s="20" t="s">
        <v>1002</v>
      </c>
      <c r="E13179" s="26">
        <v>44136</v>
      </c>
      <c r="F13179">
        <v>1</v>
      </c>
      <c r="G13179">
        <v>1</v>
      </c>
      <c r="I13179">
        <v>2</v>
      </c>
      <c r="J13179">
        <v>5</v>
      </c>
      <c r="L13179">
        <v>5</v>
      </c>
      <c r="N13179">
        <v>2</v>
      </c>
      <c r="P13179">
        <v>0</v>
      </c>
      <c r="Q13179">
        <v>0</v>
      </c>
      <c r="S13179">
        <v>0</v>
      </c>
    </row>
    <row r="13180" spans="1:19" x14ac:dyDescent="0.25">
      <c r="A13180" s="20" t="s">
        <v>27492</v>
      </c>
      <c r="B13180" t="s">
        <v>27304</v>
      </c>
      <c r="C13180" t="s">
        <v>1054</v>
      </c>
      <c r="D13180" s="20" t="s">
        <v>1002</v>
      </c>
      <c r="E13180" s="26">
        <v>44136</v>
      </c>
      <c r="F13180">
        <v>1.5</v>
      </c>
      <c r="G13180">
        <v>1.5</v>
      </c>
      <c r="I13180">
        <v>1</v>
      </c>
      <c r="J13180">
        <v>8</v>
      </c>
      <c r="L13180">
        <v>8</v>
      </c>
      <c r="N13180">
        <v>1</v>
      </c>
      <c r="P13180">
        <v>0</v>
      </c>
      <c r="Q13180">
        <v>0</v>
      </c>
      <c r="S13180">
        <v>0</v>
      </c>
    </row>
    <row r="13181" spans="1:19" x14ac:dyDescent="0.25">
      <c r="A13181" s="20" t="s">
        <v>27493</v>
      </c>
      <c r="B13181" t="s">
        <v>27305</v>
      </c>
      <c r="C13181" t="s">
        <v>1052</v>
      </c>
      <c r="D13181" s="20" t="s">
        <v>1002</v>
      </c>
      <c r="E13181" s="26">
        <v>44136</v>
      </c>
      <c r="F13181">
        <v>2.5</v>
      </c>
      <c r="G13181">
        <v>2.5</v>
      </c>
      <c r="I13181">
        <v>5</v>
      </c>
      <c r="J13181">
        <v>13</v>
      </c>
      <c r="L13181">
        <v>13</v>
      </c>
      <c r="N13181">
        <v>5</v>
      </c>
      <c r="P13181">
        <v>1</v>
      </c>
      <c r="Q13181">
        <v>2</v>
      </c>
      <c r="S13181">
        <v>0</v>
      </c>
    </row>
    <row r="13182" spans="1:19" x14ac:dyDescent="0.25">
      <c r="A13182" s="20" t="s">
        <v>27494</v>
      </c>
      <c r="B13182" t="s">
        <v>27306</v>
      </c>
      <c r="C13182" t="s">
        <v>1053</v>
      </c>
      <c r="D13182" s="20" t="s">
        <v>1002</v>
      </c>
      <c r="E13182" s="26">
        <v>44136</v>
      </c>
      <c r="F13182">
        <v>1.5</v>
      </c>
      <c r="G13182">
        <v>1.5</v>
      </c>
      <c r="I13182">
        <v>0</v>
      </c>
      <c r="J13182">
        <v>8</v>
      </c>
      <c r="L13182">
        <v>8</v>
      </c>
      <c r="N13182">
        <v>0</v>
      </c>
      <c r="P13182">
        <v>2</v>
      </c>
      <c r="Q13182">
        <v>3</v>
      </c>
      <c r="S13182">
        <v>0</v>
      </c>
    </row>
    <row r="13183" spans="1:19" x14ac:dyDescent="0.25">
      <c r="A13183" s="20" t="s">
        <v>27403</v>
      </c>
      <c r="B13183" t="s">
        <v>27215</v>
      </c>
      <c r="C13183" t="s">
        <v>25700</v>
      </c>
      <c r="D13183" s="20" t="s">
        <v>1000</v>
      </c>
      <c r="E13183" s="26">
        <v>44136</v>
      </c>
      <c r="F13183">
        <v>3</v>
      </c>
      <c r="G13183">
        <v>4</v>
      </c>
      <c r="I13183">
        <v>9</v>
      </c>
      <c r="J13183">
        <v>15</v>
      </c>
      <c r="L13183">
        <v>21</v>
      </c>
      <c r="N13183">
        <v>9</v>
      </c>
      <c r="P13183">
        <v>1</v>
      </c>
      <c r="Q13183">
        <v>2</v>
      </c>
      <c r="S13183">
        <v>0</v>
      </c>
    </row>
    <row r="13184" spans="1:19" x14ac:dyDescent="0.25">
      <c r="A13184" s="20" t="s">
        <v>27495</v>
      </c>
      <c r="B13184" t="s">
        <v>27307</v>
      </c>
      <c r="C13184" t="s">
        <v>962</v>
      </c>
      <c r="D13184" s="20" t="s">
        <v>1000</v>
      </c>
      <c r="E13184" s="26">
        <v>44136</v>
      </c>
      <c r="F13184">
        <v>0</v>
      </c>
      <c r="G13184">
        <v>0</v>
      </c>
      <c r="I13184">
        <v>0</v>
      </c>
      <c r="J13184">
        <v>0</v>
      </c>
      <c r="L13184">
        <v>0</v>
      </c>
      <c r="N13184">
        <v>0</v>
      </c>
      <c r="P13184">
        <v>0</v>
      </c>
      <c r="Q13184">
        <v>0</v>
      </c>
      <c r="S13184">
        <v>0</v>
      </c>
    </row>
    <row r="13185" spans="1:19" x14ac:dyDescent="0.25">
      <c r="A13185" s="20" t="s">
        <v>27496</v>
      </c>
      <c r="B13185" t="s">
        <v>27308</v>
      </c>
      <c r="C13185" t="s">
        <v>348</v>
      </c>
      <c r="D13185" s="20" t="s">
        <v>1000</v>
      </c>
      <c r="E13185" s="26">
        <v>44136</v>
      </c>
      <c r="F13185">
        <v>0</v>
      </c>
      <c r="G13185">
        <v>0</v>
      </c>
      <c r="I13185">
        <v>0</v>
      </c>
      <c r="J13185">
        <v>0</v>
      </c>
      <c r="L13185">
        <v>0</v>
      </c>
      <c r="N13185">
        <v>0</v>
      </c>
      <c r="P13185">
        <v>0</v>
      </c>
      <c r="Q13185">
        <v>0</v>
      </c>
      <c r="S13185">
        <v>0</v>
      </c>
    </row>
    <row r="13186" spans="1:19" x14ac:dyDescent="0.25">
      <c r="A13186" s="20" t="s">
        <v>27497</v>
      </c>
      <c r="B13186" t="s">
        <v>27309</v>
      </c>
      <c r="C13186" t="s">
        <v>357</v>
      </c>
      <c r="D13186" s="20" t="s">
        <v>1000</v>
      </c>
      <c r="E13186" s="26">
        <v>44136</v>
      </c>
      <c r="F13186">
        <v>0</v>
      </c>
      <c r="G13186">
        <v>0</v>
      </c>
      <c r="I13186">
        <v>0</v>
      </c>
      <c r="J13186">
        <v>0</v>
      </c>
      <c r="L13186">
        <v>0</v>
      </c>
      <c r="N13186">
        <v>0</v>
      </c>
      <c r="P13186">
        <v>0</v>
      </c>
      <c r="Q13186">
        <v>0</v>
      </c>
      <c r="S13186">
        <v>0</v>
      </c>
    </row>
    <row r="13187" spans="1:19" x14ac:dyDescent="0.25">
      <c r="A13187" s="20" t="s">
        <v>27498</v>
      </c>
      <c r="B13187" t="s">
        <v>27310</v>
      </c>
      <c r="C13187" t="s">
        <v>22399</v>
      </c>
      <c r="D13187" s="20" t="s">
        <v>1000</v>
      </c>
      <c r="E13187" s="26">
        <v>44136</v>
      </c>
      <c r="F13187">
        <v>0</v>
      </c>
      <c r="G13187">
        <v>0</v>
      </c>
      <c r="I13187">
        <v>0</v>
      </c>
      <c r="J13187">
        <v>0</v>
      </c>
      <c r="L13187">
        <v>0</v>
      </c>
      <c r="N13187">
        <v>0</v>
      </c>
      <c r="P13187">
        <v>0</v>
      </c>
      <c r="Q13187">
        <v>0</v>
      </c>
      <c r="S13187">
        <v>0</v>
      </c>
    </row>
    <row r="13188" spans="1:19" x14ac:dyDescent="0.25">
      <c r="A13188" s="20" t="s">
        <v>27499</v>
      </c>
      <c r="B13188" t="s">
        <v>27311</v>
      </c>
      <c r="C13188" t="s">
        <v>203</v>
      </c>
      <c r="D13188" s="20" t="s">
        <v>1000</v>
      </c>
      <c r="E13188" s="26">
        <v>44136</v>
      </c>
      <c r="F13188">
        <v>0</v>
      </c>
      <c r="G13188">
        <v>0</v>
      </c>
      <c r="I13188">
        <v>0</v>
      </c>
      <c r="J13188">
        <v>0</v>
      </c>
      <c r="L13188">
        <v>0</v>
      </c>
      <c r="N13188">
        <v>0</v>
      </c>
      <c r="P13188">
        <v>0</v>
      </c>
      <c r="Q13188">
        <v>0</v>
      </c>
      <c r="S13188">
        <v>0</v>
      </c>
    </row>
    <row r="13189" spans="1:19" x14ac:dyDescent="0.25">
      <c r="A13189" s="20" t="s">
        <v>27500</v>
      </c>
      <c r="B13189" t="s">
        <v>27312</v>
      </c>
      <c r="C13189" t="s">
        <v>387</v>
      </c>
      <c r="D13189" s="20" t="s">
        <v>1000</v>
      </c>
      <c r="E13189" s="26">
        <v>44136</v>
      </c>
      <c r="F13189">
        <v>0</v>
      </c>
      <c r="G13189">
        <v>0</v>
      </c>
      <c r="I13189">
        <v>0</v>
      </c>
      <c r="J13189">
        <v>0</v>
      </c>
      <c r="L13189">
        <v>0</v>
      </c>
      <c r="N13189">
        <v>0</v>
      </c>
      <c r="P13189">
        <v>0</v>
      </c>
      <c r="Q13189">
        <v>0</v>
      </c>
      <c r="S13189">
        <v>0</v>
      </c>
    </row>
    <row r="13190" spans="1:19" x14ac:dyDescent="0.25">
      <c r="A13190" s="20" t="s">
        <v>27501</v>
      </c>
      <c r="B13190" t="s">
        <v>27313</v>
      </c>
      <c r="C13190" t="s">
        <v>223</v>
      </c>
      <c r="D13190" s="20" t="s">
        <v>1000</v>
      </c>
      <c r="E13190" s="26">
        <v>44136</v>
      </c>
      <c r="F13190">
        <v>0</v>
      </c>
      <c r="G13190">
        <v>0</v>
      </c>
      <c r="I13190">
        <v>0</v>
      </c>
      <c r="J13190">
        <v>0</v>
      </c>
      <c r="L13190">
        <v>0</v>
      </c>
      <c r="N13190">
        <v>0</v>
      </c>
      <c r="P13190">
        <v>0</v>
      </c>
      <c r="Q13190">
        <v>0</v>
      </c>
      <c r="S13190">
        <v>0</v>
      </c>
    </row>
    <row r="13191" spans="1:19" x14ac:dyDescent="0.25">
      <c r="A13191" s="20" t="s">
        <v>27502</v>
      </c>
      <c r="B13191" t="s">
        <v>27314</v>
      </c>
      <c r="C13191" t="s">
        <v>346</v>
      </c>
      <c r="D13191" s="20" t="s">
        <v>1000</v>
      </c>
      <c r="E13191" s="26">
        <v>44136</v>
      </c>
      <c r="F13191">
        <v>0</v>
      </c>
      <c r="G13191">
        <v>0</v>
      </c>
      <c r="I13191">
        <v>0</v>
      </c>
      <c r="J13191">
        <v>0</v>
      </c>
      <c r="L13191">
        <v>0</v>
      </c>
      <c r="N13191">
        <v>0</v>
      </c>
      <c r="P13191">
        <v>0</v>
      </c>
      <c r="Q13191">
        <v>0</v>
      </c>
      <c r="S13191">
        <v>0</v>
      </c>
    </row>
    <row r="13192" spans="1:19" x14ac:dyDescent="0.25">
      <c r="A13192" s="20" t="s">
        <v>27503</v>
      </c>
      <c r="B13192" t="s">
        <v>27315</v>
      </c>
      <c r="C13192" t="s">
        <v>207</v>
      </c>
      <c r="D13192" s="20" t="s">
        <v>1000</v>
      </c>
      <c r="E13192" s="26">
        <v>44136</v>
      </c>
      <c r="F13192">
        <v>6</v>
      </c>
      <c r="G13192">
        <v>7</v>
      </c>
      <c r="I13192">
        <v>21</v>
      </c>
      <c r="J13192">
        <v>35</v>
      </c>
      <c r="L13192">
        <v>41</v>
      </c>
      <c r="N13192">
        <v>21</v>
      </c>
      <c r="P13192">
        <v>0</v>
      </c>
      <c r="Q13192">
        <v>0</v>
      </c>
      <c r="S13192">
        <v>0</v>
      </c>
    </row>
    <row r="13193" spans="1:19" x14ac:dyDescent="0.25">
      <c r="A13193" s="20" t="s">
        <v>27504</v>
      </c>
      <c r="B13193" t="s">
        <v>27316</v>
      </c>
      <c r="C13193" t="s">
        <v>212</v>
      </c>
      <c r="D13193" s="20" t="s">
        <v>1000</v>
      </c>
      <c r="E13193" s="26">
        <v>44136</v>
      </c>
      <c r="F13193">
        <v>3.5</v>
      </c>
      <c r="G13193">
        <v>3.5</v>
      </c>
      <c r="I13193">
        <v>8</v>
      </c>
      <c r="J13193">
        <v>20</v>
      </c>
      <c r="L13193">
        <v>20</v>
      </c>
      <c r="N13193">
        <v>8</v>
      </c>
      <c r="P13193">
        <v>0</v>
      </c>
      <c r="Q13193">
        <v>2</v>
      </c>
      <c r="S13193">
        <v>0</v>
      </c>
    </row>
    <row r="13194" spans="1:19" x14ac:dyDescent="0.25">
      <c r="A13194" s="20" t="s">
        <v>27505</v>
      </c>
      <c r="B13194" t="s">
        <v>27317</v>
      </c>
      <c r="C13194" t="s">
        <v>963</v>
      </c>
      <c r="D13194" s="20" t="s">
        <v>1000</v>
      </c>
      <c r="E13194" s="26">
        <v>44136</v>
      </c>
      <c r="F13194">
        <v>0</v>
      </c>
      <c r="G13194">
        <v>0</v>
      </c>
      <c r="I13194">
        <v>0</v>
      </c>
      <c r="J13194">
        <v>0</v>
      </c>
      <c r="L13194">
        <v>0</v>
      </c>
      <c r="N13194">
        <v>0</v>
      </c>
      <c r="P13194">
        <v>0</v>
      </c>
      <c r="Q13194">
        <v>0</v>
      </c>
      <c r="S13194">
        <v>0</v>
      </c>
    </row>
    <row r="13195" spans="1:19" x14ac:dyDescent="0.25">
      <c r="A13195" s="20" t="s">
        <v>27506</v>
      </c>
      <c r="B13195" t="s">
        <v>27318</v>
      </c>
      <c r="C13195" t="s">
        <v>225</v>
      </c>
      <c r="D13195" s="20" t="s">
        <v>1000</v>
      </c>
      <c r="E13195" s="26">
        <v>44136</v>
      </c>
      <c r="F13195">
        <v>11</v>
      </c>
      <c r="G13195">
        <v>11</v>
      </c>
      <c r="I13195">
        <v>8</v>
      </c>
      <c r="J13195">
        <v>121</v>
      </c>
      <c r="L13195">
        <v>121</v>
      </c>
      <c r="N13195">
        <v>8</v>
      </c>
      <c r="P13195">
        <v>0</v>
      </c>
      <c r="Q13195">
        <v>2</v>
      </c>
      <c r="S13195">
        <v>0</v>
      </c>
    </row>
    <row r="13196" spans="1:19" x14ac:dyDescent="0.25">
      <c r="A13196" s="20" t="s">
        <v>27507</v>
      </c>
      <c r="B13196" t="s">
        <v>27319</v>
      </c>
      <c r="C13196" t="s">
        <v>232</v>
      </c>
      <c r="D13196" s="20" t="s">
        <v>1000</v>
      </c>
      <c r="E13196" s="26">
        <v>44136</v>
      </c>
      <c r="F13196">
        <v>14.5</v>
      </c>
      <c r="G13196">
        <v>16.5</v>
      </c>
      <c r="I13196">
        <v>190</v>
      </c>
      <c r="J13196">
        <v>140</v>
      </c>
      <c r="L13196">
        <v>150</v>
      </c>
      <c r="N13196">
        <v>176</v>
      </c>
      <c r="P13196">
        <v>4</v>
      </c>
      <c r="Q13196">
        <v>11</v>
      </c>
      <c r="S13196">
        <v>14</v>
      </c>
    </row>
    <row r="13197" spans="1:19" x14ac:dyDescent="0.25">
      <c r="A13197" s="20" t="s">
        <v>27508</v>
      </c>
      <c r="B13197" t="s">
        <v>27320</v>
      </c>
      <c r="C13197" t="s">
        <v>317</v>
      </c>
      <c r="D13197" s="20" t="s">
        <v>1000</v>
      </c>
      <c r="E13197" s="26">
        <v>44136</v>
      </c>
      <c r="F13197">
        <v>6</v>
      </c>
      <c r="G13197">
        <v>6</v>
      </c>
      <c r="I13197">
        <v>8</v>
      </c>
      <c r="J13197">
        <v>33</v>
      </c>
      <c r="L13197">
        <v>33</v>
      </c>
      <c r="N13197">
        <v>8</v>
      </c>
      <c r="P13197">
        <v>0</v>
      </c>
      <c r="Q13197">
        <v>0</v>
      </c>
      <c r="S13197">
        <v>0</v>
      </c>
    </row>
    <row r="13198" spans="1:19" x14ac:dyDescent="0.25">
      <c r="A13198" s="20" t="s">
        <v>27509</v>
      </c>
      <c r="B13198" t="s">
        <v>27321</v>
      </c>
      <c r="C13198" t="s">
        <v>214</v>
      </c>
      <c r="D13198" s="20" t="s">
        <v>1000</v>
      </c>
      <c r="E13198" s="26">
        <v>44136</v>
      </c>
      <c r="F13198">
        <v>13</v>
      </c>
      <c r="G13198">
        <v>16</v>
      </c>
      <c r="I13198">
        <v>64</v>
      </c>
      <c r="J13198">
        <v>114</v>
      </c>
      <c r="L13198">
        <v>129</v>
      </c>
      <c r="N13198">
        <v>47</v>
      </c>
      <c r="P13198">
        <v>10</v>
      </c>
      <c r="Q13198">
        <v>13</v>
      </c>
      <c r="S13198">
        <v>17</v>
      </c>
    </row>
    <row r="13199" spans="1:19" x14ac:dyDescent="0.25">
      <c r="A13199" s="20" t="s">
        <v>27510</v>
      </c>
      <c r="B13199" t="s">
        <v>27322</v>
      </c>
      <c r="C13199" t="s">
        <v>230</v>
      </c>
      <c r="D13199" s="20" t="s">
        <v>1000</v>
      </c>
      <c r="E13199" s="26">
        <v>44136</v>
      </c>
      <c r="F13199">
        <v>0</v>
      </c>
      <c r="G13199">
        <v>0</v>
      </c>
      <c r="I13199">
        <v>0</v>
      </c>
      <c r="J13199">
        <v>0</v>
      </c>
      <c r="L13199">
        <v>0</v>
      </c>
      <c r="N13199">
        <v>0</v>
      </c>
      <c r="P13199">
        <v>0</v>
      </c>
      <c r="Q13199">
        <v>0</v>
      </c>
      <c r="S13199">
        <v>0</v>
      </c>
    </row>
    <row r="13200" spans="1:19" x14ac:dyDescent="0.25">
      <c r="A13200" s="20" t="s">
        <v>27511</v>
      </c>
      <c r="B13200" t="s">
        <v>27323</v>
      </c>
      <c r="C13200" t="s">
        <v>234</v>
      </c>
      <c r="D13200" s="20" t="s">
        <v>1000</v>
      </c>
      <c r="E13200" s="26">
        <v>44136</v>
      </c>
      <c r="F13200">
        <v>0</v>
      </c>
      <c r="G13200">
        <v>0</v>
      </c>
      <c r="I13200">
        <v>0</v>
      </c>
      <c r="J13200">
        <v>0</v>
      </c>
      <c r="L13200">
        <v>0</v>
      </c>
      <c r="N13200">
        <v>0</v>
      </c>
      <c r="P13200">
        <v>0</v>
      </c>
      <c r="Q13200">
        <v>0</v>
      </c>
      <c r="S13200">
        <v>0</v>
      </c>
    </row>
    <row r="13201" spans="1:19" x14ac:dyDescent="0.25">
      <c r="A13201" s="20" t="s">
        <v>27512</v>
      </c>
      <c r="B13201" t="s">
        <v>27324</v>
      </c>
      <c r="C13201" t="s">
        <v>217</v>
      </c>
      <c r="D13201" s="20" t="s">
        <v>1000</v>
      </c>
      <c r="E13201" s="26">
        <v>44136</v>
      </c>
      <c r="F13201">
        <v>0</v>
      </c>
      <c r="G13201">
        <v>0</v>
      </c>
      <c r="I13201">
        <v>0</v>
      </c>
      <c r="J13201">
        <v>0</v>
      </c>
      <c r="L13201">
        <v>0</v>
      </c>
      <c r="N13201">
        <v>0</v>
      </c>
      <c r="P13201">
        <v>0</v>
      </c>
      <c r="Q13201">
        <v>0</v>
      </c>
      <c r="S13201">
        <v>0</v>
      </c>
    </row>
    <row r="13202" spans="1:19" x14ac:dyDescent="0.25">
      <c r="A13202" s="20" t="s">
        <v>27513</v>
      </c>
      <c r="B13202" t="s">
        <v>27325</v>
      </c>
      <c r="C13202" t="s">
        <v>342</v>
      </c>
      <c r="D13202" s="20" t="s">
        <v>1000</v>
      </c>
      <c r="E13202" s="26">
        <v>44136</v>
      </c>
      <c r="F13202">
        <v>3</v>
      </c>
      <c r="G13202">
        <v>3</v>
      </c>
      <c r="I13202">
        <v>18</v>
      </c>
      <c r="J13202">
        <v>32</v>
      </c>
      <c r="L13202">
        <v>32</v>
      </c>
      <c r="N13202">
        <v>18</v>
      </c>
      <c r="P13202">
        <v>3</v>
      </c>
      <c r="Q13202">
        <v>4</v>
      </c>
      <c r="S13202">
        <v>0</v>
      </c>
    </row>
    <row r="13203" spans="1:19" x14ac:dyDescent="0.25">
      <c r="A13203" s="20" t="s">
        <v>27514</v>
      </c>
      <c r="B13203" t="s">
        <v>27326</v>
      </c>
      <c r="C13203" t="s">
        <v>220</v>
      </c>
      <c r="D13203" s="20" t="s">
        <v>1000</v>
      </c>
      <c r="E13203" s="26">
        <v>44136</v>
      </c>
      <c r="F13203">
        <v>0</v>
      </c>
      <c r="G13203">
        <v>0</v>
      </c>
      <c r="I13203">
        <v>0</v>
      </c>
      <c r="J13203">
        <v>0</v>
      </c>
      <c r="L13203">
        <v>0</v>
      </c>
      <c r="N13203">
        <v>0</v>
      </c>
      <c r="P13203">
        <v>0</v>
      </c>
      <c r="Q13203">
        <v>0</v>
      </c>
      <c r="S13203">
        <v>0</v>
      </c>
    </row>
    <row r="13204" spans="1:19" x14ac:dyDescent="0.25">
      <c r="A13204" s="20" t="s">
        <v>27515</v>
      </c>
      <c r="B13204" t="s">
        <v>27327</v>
      </c>
      <c r="C13204" t="s">
        <v>25332</v>
      </c>
      <c r="D13204" s="20" t="s">
        <v>1001</v>
      </c>
      <c r="E13204" s="26">
        <v>44136</v>
      </c>
      <c r="F13204">
        <v>0</v>
      </c>
      <c r="G13204">
        <v>0</v>
      </c>
      <c r="I13204">
        <v>7</v>
      </c>
      <c r="J13204">
        <v>0</v>
      </c>
      <c r="L13204">
        <v>0</v>
      </c>
      <c r="N13204">
        <v>7</v>
      </c>
      <c r="P13204">
        <v>0</v>
      </c>
      <c r="Q13204">
        <v>1</v>
      </c>
      <c r="S13204">
        <v>0</v>
      </c>
    </row>
    <row r="13205" spans="1:19" x14ac:dyDescent="0.25">
      <c r="A13205" s="20" t="s">
        <v>27516</v>
      </c>
      <c r="B13205" t="s">
        <v>27328</v>
      </c>
      <c r="C13205" t="s">
        <v>25332</v>
      </c>
      <c r="D13205" s="20" t="s">
        <v>1000</v>
      </c>
      <c r="E13205" s="26">
        <v>44136</v>
      </c>
      <c r="F13205">
        <v>3</v>
      </c>
      <c r="G13205">
        <v>3</v>
      </c>
      <c r="I13205">
        <v>0</v>
      </c>
      <c r="J13205">
        <v>16</v>
      </c>
      <c r="L13205">
        <v>16</v>
      </c>
      <c r="N13205">
        <v>0</v>
      </c>
      <c r="P13205">
        <v>0</v>
      </c>
      <c r="Q13205">
        <v>0</v>
      </c>
      <c r="S13205">
        <v>0</v>
      </c>
    </row>
    <row r="13206" spans="1:19" x14ac:dyDescent="0.25">
      <c r="A13206" s="20" t="s">
        <v>27517</v>
      </c>
      <c r="B13206" t="s">
        <v>27329</v>
      </c>
      <c r="C13206" t="s">
        <v>199</v>
      </c>
      <c r="D13206" s="20" t="s">
        <v>1000</v>
      </c>
      <c r="E13206" s="26">
        <v>44136</v>
      </c>
      <c r="F13206">
        <v>11.5</v>
      </c>
      <c r="G13206">
        <v>11.5</v>
      </c>
      <c r="I13206">
        <v>79</v>
      </c>
      <c r="J13206">
        <v>108</v>
      </c>
      <c r="L13206">
        <v>109</v>
      </c>
      <c r="N13206">
        <v>79</v>
      </c>
      <c r="P13206">
        <v>0</v>
      </c>
      <c r="Q13206">
        <v>3</v>
      </c>
      <c r="S13206">
        <v>0</v>
      </c>
    </row>
    <row r="13207" spans="1:19" x14ac:dyDescent="0.25">
      <c r="A13207" s="20" t="s">
        <v>27518</v>
      </c>
      <c r="B13207" t="s">
        <v>27330</v>
      </c>
      <c r="C13207" t="s">
        <v>199</v>
      </c>
      <c r="D13207" s="20" t="s">
        <v>1001</v>
      </c>
      <c r="E13207" s="26">
        <v>44136</v>
      </c>
      <c r="F13207">
        <v>0</v>
      </c>
      <c r="G13207">
        <v>0</v>
      </c>
      <c r="I13207">
        <v>3</v>
      </c>
      <c r="J13207">
        <v>0</v>
      </c>
      <c r="L13207">
        <v>0</v>
      </c>
      <c r="N13207">
        <v>3</v>
      </c>
      <c r="P13207">
        <v>0</v>
      </c>
      <c r="Q13207">
        <v>0</v>
      </c>
      <c r="S13207">
        <v>0</v>
      </c>
    </row>
    <row r="13208" spans="1:19" x14ac:dyDescent="0.25">
      <c r="A13208" s="20" t="s">
        <v>27519</v>
      </c>
      <c r="B13208" t="s">
        <v>27331</v>
      </c>
      <c r="C13208" t="s">
        <v>901</v>
      </c>
      <c r="D13208" s="20" t="s">
        <v>1000</v>
      </c>
      <c r="E13208" s="26">
        <v>44136</v>
      </c>
      <c r="F13208">
        <v>5</v>
      </c>
      <c r="G13208">
        <v>5</v>
      </c>
      <c r="I13208">
        <v>2</v>
      </c>
      <c r="J13208">
        <v>27</v>
      </c>
      <c r="L13208">
        <v>27</v>
      </c>
      <c r="N13208">
        <v>2</v>
      </c>
      <c r="P13208">
        <v>0</v>
      </c>
      <c r="Q13208">
        <v>1</v>
      </c>
      <c r="S13208">
        <v>0</v>
      </c>
    </row>
    <row r="13209" spans="1:19" x14ac:dyDescent="0.25">
      <c r="A13209" s="20" t="s">
        <v>27520</v>
      </c>
      <c r="B13209" t="s">
        <v>27332</v>
      </c>
      <c r="C13209" t="s">
        <v>901</v>
      </c>
      <c r="D13209" s="20" t="s">
        <v>1001</v>
      </c>
      <c r="E13209" s="26">
        <v>44136</v>
      </c>
      <c r="F13209">
        <v>0</v>
      </c>
      <c r="G13209">
        <v>0</v>
      </c>
      <c r="I13209">
        <v>10</v>
      </c>
      <c r="J13209">
        <v>0</v>
      </c>
      <c r="L13209">
        <v>0</v>
      </c>
      <c r="N13209">
        <v>10</v>
      </c>
      <c r="P13209">
        <v>1</v>
      </c>
      <c r="Q13209">
        <v>1</v>
      </c>
      <c r="S13209">
        <v>0</v>
      </c>
    </row>
    <row r="13210" spans="1:19" x14ac:dyDescent="0.25">
      <c r="A13210" s="20" t="s">
        <v>27521</v>
      </c>
      <c r="B13210" t="s">
        <v>27333</v>
      </c>
      <c r="C13210" t="s">
        <v>903</v>
      </c>
      <c r="D13210" s="20" t="s">
        <v>1000</v>
      </c>
      <c r="E13210" s="26">
        <v>44136</v>
      </c>
      <c r="F13210">
        <v>3</v>
      </c>
      <c r="G13210">
        <v>3</v>
      </c>
      <c r="I13210">
        <v>15</v>
      </c>
      <c r="J13210">
        <v>16</v>
      </c>
      <c r="L13210">
        <v>16</v>
      </c>
      <c r="N13210">
        <v>15</v>
      </c>
      <c r="P13210">
        <v>2</v>
      </c>
      <c r="Q13210">
        <v>3</v>
      </c>
      <c r="S13210">
        <v>0</v>
      </c>
    </row>
    <row r="13211" spans="1:19" x14ac:dyDescent="0.25">
      <c r="A13211" s="20" t="s">
        <v>27522</v>
      </c>
      <c r="B13211" t="s">
        <v>27334</v>
      </c>
      <c r="C13211" t="s">
        <v>903</v>
      </c>
      <c r="D13211" s="20" t="s">
        <v>1001</v>
      </c>
      <c r="E13211" s="26">
        <v>44136</v>
      </c>
      <c r="F13211">
        <v>0</v>
      </c>
      <c r="G13211">
        <v>0</v>
      </c>
      <c r="I13211">
        <v>0</v>
      </c>
      <c r="J13211">
        <v>0</v>
      </c>
      <c r="L13211">
        <v>0</v>
      </c>
      <c r="N13211">
        <v>0</v>
      </c>
      <c r="P13211">
        <v>0</v>
      </c>
      <c r="Q13211">
        <v>0</v>
      </c>
      <c r="S13211">
        <v>0</v>
      </c>
    </row>
    <row r="13212" spans="1:19" x14ac:dyDescent="0.25">
      <c r="A13212" s="20" t="s">
        <v>27523</v>
      </c>
      <c r="B13212" t="s">
        <v>27335</v>
      </c>
      <c r="C13212" t="s">
        <v>198</v>
      </c>
      <c r="D13212" s="20" t="s">
        <v>1002</v>
      </c>
      <c r="E13212" s="26">
        <v>44136</v>
      </c>
      <c r="F13212">
        <v>0</v>
      </c>
      <c r="G13212">
        <v>0</v>
      </c>
      <c r="I13212">
        <v>0</v>
      </c>
      <c r="J13212">
        <v>0</v>
      </c>
      <c r="L13212">
        <v>0</v>
      </c>
      <c r="N13212">
        <v>0</v>
      </c>
      <c r="P13212">
        <v>0</v>
      </c>
      <c r="Q13212">
        <v>0</v>
      </c>
      <c r="S13212">
        <v>0</v>
      </c>
    </row>
    <row r="13213" spans="1:19" x14ac:dyDescent="0.25">
      <c r="A13213" s="20" t="s">
        <v>27524</v>
      </c>
      <c r="B13213" t="s">
        <v>27336</v>
      </c>
      <c r="C13213" t="s">
        <v>25857</v>
      </c>
      <c r="D13213" s="20" t="s">
        <v>1002</v>
      </c>
      <c r="E13213" s="26">
        <v>44136</v>
      </c>
      <c r="F13213">
        <v>3</v>
      </c>
      <c r="G13213">
        <v>4</v>
      </c>
      <c r="I13213">
        <v>9</v>
      </c>
      <c r="J13213">
        <v>15</v>
      </c>
      <c r="L13213">
        <v>21</v>
      </c>
      <c r="N13213">
        <v>9</v>
      </c>
      <c r="P13213">
        <v>1</v>
      </c>
      <c r="Q13213">
        <v>2</v>
      </c>
      <c r="S13213">
        <v>0</v>
      </c>
    </row>
    <row r="13214" spans="1:19" x14ac:dyDescent="0.25">
      <c r="A13214" s="20" t="s">
        <v>27525</v>
      </c>
      <c r="B13214" t="s">
        <v>27337</v>
      </c>
      <c r="C13214" t="s">
        <v>962</v>
      </c>
      <c r="D13214" s="20" t="s">
        <v>1002</v>
      </c>
      <c r="E13214" s="26">
        <v>44136</v>
      </c>
      <c r="F13214">
        <v>0</v>
      </c>
      <c r="G13214">
        <v>0</v>
      </c>
      <c r="I13214">
        <v>0</v>
      </c>
      <c r="J13214">
        <v>0</v>
      </c>
      <c r="L13214">
        <v>0</v>
      </c>
      <c r="N13214">
        <v>0</v>
      </c>
      <c r="P13214">
        <v>0</v>
      </c>
      <c r="Q13214">
        <v>0</v>
      </c>
      <c r="S13214">
        <v>0</v>
      </c>
    </row>
    <row r="13215" spans="1:19" x14ac:dyDescent="0.25">
      <c r="A13215" s="20" t="s">
        <v>27526</v>
      </c>
      <c r="B13215" t="s">
        <v>27338</v>
      </c>
      <c r="C13215" t="s">
        <v>199</v>
      </c>
      <c r="D13215" s="20" t="s">
        <v>1002</v>
      </c>
      <c r="E13215" s="26">
        <v>44136</v>
      </c>
      <c r="F13215">
        <v>11.5</v>
      </c>
      <c r="G13215">
        <v>11.5</v>
      </c>
      <c r="I13215">
        <v>82</v>
      </c>
      <c r="J13215">
        <v>108</v>
      </c>
      <c r="L13215">
        <v>109</v>
      </c>
      <c r="N13215">
        <v>82</v>
      </c>
      <c r="P13215">
        <v>0</v>
      </c>
      <c r="Q13215">
        <v>3</v>
      </c>
      <c r="S13215">
        <v>0</v>
      </c>
    </row>
    <row r="13216" spans="1:19" x14ac:dyDescent="0.25">
      <c r="A13216" s="20" t="s">
        <v>27527</v>
      </c>
      <c r="B13216" t="s">
        <v>27339</v>
      </c>
      <c r="C13216" t="s">
        <v>348</v>
      </c>
      <c r="D13216" s="20" t="s">
        <v>1002</v>
      </c>
      <c r="E13216" s="26">
        <v>44136</v>
      </c>
      <c r="F13216">
        <v>0</v>
      </c>
      <c r="G13216">
        <v>0</v>
      </c>
      <c r="I13216">
        <v>0</v>
      </c>
      <c r="J13216">
        <v>0</v>
      </c>
      <c r="L13216">
        <v>0</v>
      </c>
      <c r="N13216">
        <v>0</v>
      </c>
      <c r="P13216">
        <v>0</v>
      </c>
      <c r="Q13216">
        <v>0</v>
      </c>
      <c r="S13216">
        <v>0</v>
      </c>
    </row>
    <row r="13217" spans="1:19" x14ac:dyDescent="0.25">
      <c r="A13217" s="20" t="s">
        <v>27528</v>
      </c>
      <c r="B13217" t="s">
        <v>27340</v>
      </c>
      <c r="C13217" t="s">
        <v>357</v>
      </c>
      <c r="D13217" s="20" t="s">
        <v>1002</v>
      </c>
      <c r="E13217" s="26">
        <v>44136</v>
      </c>
      <c r="F13217">
        <v>0</v>
      </c>
      <c r="G13217">
        <v>0</v>
      </c>
      <c r="I13217">
        <v>0</v>
      </c>
      <c r="J13217">
        <v>0</v>
      </c>
      <c r="L13217">
        <v>0</v>
      </c>
      <c r="N13217">
        <v>0</v>
      </c>
      <c r="P13217">
        <v>0</v>
      </c>
      <c r="Q13217">
        <v>0</v>
      </c>
      <c r="S13217">
        <v>0</v>
      </c>
    </row>
    <row r="13218" spans="1:19" x14ac:dyDescent="0.25">
      <c r="A13218" s="20" t="s">
        <v>27529</v>
      </c>
      <c r="B13218" t="s">
        <v>27341</v>
      </c>
      <c r="C13218" t="s">
        <v>227</v>
      </c>
      <c r="D13218" s="20" t="s">
        <v>1002</v>
      </c>
      <c r="E13218" s="26">
        <v>44136</v>
      </c>
      <c r="F13218">
        <v>0</v>
      </c>
      <c r="G13218">
        <v>0</v>
      </c>
      <c r="I13218">
        <v>0</v>
      </c>
      <c r="J13218">
        <v>0</v>
      </c>
      <c r="L13218">
        <v>0</v>
      </c>
      <c r="N13218">
        <v>0</v>
      </c>
      <c r="P13218">
        <v>0</v>
      </c>
      <c r="Q13218">
        <v>0</v>
      </c>
      <c r="S13218">
        <v>0</v>
      </c>
    </row>
    <row r="13219" spans="1:19" x14ac:dyDescent="0.25">
      <c r="A13219" s="20" t="s">
        <v>27530</v>
      </c>
      <c r="B13219" t="s">
        <v>27342</v>
      </c>
      <c r="C13219" t="s">
        <v>203</v>
      </c>
      <c r="D13219" s="20" t="s">
        <v>1002</v>
      </c>
      <c r="E13219" s="26">
        <v>44136</v>
      </c>
      <c r="F13219">
        <v>0</v>
      </c>
      <c r="G13219">
        <v>0</v>
      </c>
      <c r="I13219">
        <v>0</v>
      </c>
      <c r="J13219">
        <v>0</v>
      </c>
      <c r="L13219">
        <v>0</v>
      </c>
      <c r="N13219">
        <v>0</v>
      </c>
      <c r="P13219">
        <v>0</v>
      </c>
      <c r="Q13219">
        <v>0</v>
      </c>
      <c r="S13219">
        <v>0</v>
      </c>
    </row>
    <row r="13220" spans="1:19" x14ac:dyDescent="0.25">
      <c r="A13220" s="20" t="s">
        <v>27531</v>
      </c>
      <c r="B13220" t="s">
        <v>27343</v>
      </c>
      <c r="C13220" t="s">
        <v>387</v>
      </c>
      <c r="D13220" s="20" t="s">
        <v>1002</v>
      </c>
      <c r="E13220" s="26">
        <v>44136</v>
      </c>
      <c r="F13220">
        <v>0</v>
      </c>
      <c r="G13220">
        <v>0</v>
      </c>
      <c r="I13220">
        <v>0</v>
      </c>
      <c r="J13220">
        <v>0</v>
      </c>
      <c r="L13220">
        <v>0</v>
      </c>
      <c r="N13220">
        <v>0</v>
      </c>
      <c r="P13220">
        <v>0</v>
      </c>
      <c r="Q13220">
        <v>0</v>
      </c>
      <c r="S13220">
        <v>0</v>
      </c>
    </row>
    <row r="13221" spans="1:19" x14ac:dyDescent="0.25">
      <c r="A13221" s="20" t="s">
        <v>27532</v>
      </c>
      <c r="B13221" t="s">
        <v>27344</v>
      </c>
      <c r="C13221" t="s">
        <v>223</v>
      </c>
      <c r="D13221" s="20" t="s">
        <v>1002</v>
      </c>
      <c r="E13221" s="26">
        <v>44136</v>
      </c>
      <c r="F13221">
        <v>0</v>
      </c>
      <c r="G13221">
        <v>0</v>
      </c>
      <c r="I13221">
        <v>0</v>
      </c>
      <c r="J13221">
        <v>0</v>
      </c>
      <c r="L13221">
        <v>0</v>
      </c>
      <c r="N13221">
        <v>0</v>
      </c>
      <c r="P13221">
        <v>0</v>
      </c>
      <c r="Q13221">
        <v>0</v>
      </c>
      <c r="S13221">
        <v>0</v>
      </c>
    </row>
    <row r="13222" spans="1:19" x14ac:dyDescent="0.25">
      <c r="A13222" s="20" t="s">
        <v>27533</v>
      </c>
      <c r="B13222" t="s">
        <v>27345</v>
      </c>
      <c r="C13222" t="s">
        <v>346</v>
      </c>
      <c r="D13222" s="20" t="s">
        <v>1002</v>
      </c>
      <c r="E13222" s="26">
        <v>44136</v>
      </c>
      <c r="F13222">
        <v>0</v>
      </c>
      <c r="G13222">
        <v>0</v>
      </c>
      <c r="I13222">
        <v>0</v>
      </c>
      <c r="J13222">
        <v>0</v>
      </c>
      <c r="L13222">
        <v>0</v>
      </c>
      <c r="N13222">
        <v>0</v>
      </c>
      <c r="P13222">
        <v>0</v>
      </c>
      <c r="Q13222">
        <v>0</v>
      </c>
      <c r="S13222">
        <v>0</v>
      </c>
    </row>
    <row r="13223" spans="1:19" x14ac:dyDescent="0.25">
      <c r="A13223" s="20" t="s">
        <v>27534</v>
      </c>
      <c r="B13223" t="s">
        <v>27346</v>
      </c>
      <c r="C13223" t="s">
        <v>207</v>
      </c>
      <c r="D13223" s="20" t="s">
        <v>1002</v>
      </c>
      <c r="E13223" s="26">
        <v>44136</v>
      </c>
      <c r="F13223">
        <v>6</v>
      </c>
      <c r="G13223">
        <v>7</v>
      </c>
      <c r="I13223">
        <v>21</v>
      </c>
      <c r="J13223">
        <v>35</v>
      </c>
      <c r="L13223">
        <v>41</v>
      </c>
      <c r="N13223">
        <v>21</v>
      </c>
      <c r="P13223">
        <v>0</v>
      </c>
      <c r="Q13223">
        <v>0</v>
      </c>
      <c r="S13223">
        <v>0</v>
      </c>
    </row>
    <row r="13224" spans="1:19" x14ac:dyDescent="0.25">
      <c r="A13224" s="20" t="s">
        <v>27535</v>
      </c>
      <c r="B13224" t="s">
        <v>27347</v>
      </c>
      <c r="C13224" t="s">
        <v>212</v>
      </c>
      <c r="D13224" s="20" t="s">
        <v>1002</v>
      </c>
      <c r="E13224" s="26">
        <v>44136</v>
      </c>
      <c r="F13224">
        <v>3.5</v>
      </c>
      <c r="G13224">
        <v>3.5</v>
      </c>
      <c r="I13224">
        <v>8</v>
      </c>
      <c r="J13224">
        <v>20</v>
      </c>
      <c r="L13224">
        <v>20</v>
      </c>
      <c r="N13224">
        <v>8</v>
      </c>
      <c r="P13224">
        <v>0</v>
      </c>
      <c r="Q13224">
        <v>2</v>
      </c>
      <c r="S13224">
        <v>0</v>
      </c>
    </row>
    <row r="13225" spans="1:19" x14ac:dyDescent="0.25">
      <c r="A13225" s="20" t="s">
        <v>27536</v>
      </c>
      <c r="B13225" t="s">
        <v>27348</v>
      </c>
      <c r="C13225" t="s">
        <v>963</v>
      </c>
      <c r="D13225" s="20" t="s">
        <v>1002</v>
      </c>
      <c r="E13225" s="26">
        <v>44136</v>
      </c>
      <c r="F13225">
        <v>0</v>
      </c>
      <c r="G13225">
        <v>0</v>
      </c>
      <c r="I13225">
        <v>0</v>
      </c>
      <c r="J13225">
        <v>0</v>
      </c>
      <c r="L13225">
        <v>0</v>
      </c>
      <c r="N13225">
        <v>0</v>
      </c>
      <c r="P13225">
        <v>0</v>
      </c>
      <c r="Q13225">
        <v>0</v>
      </c>
      <c r="S13225">
        <v>0</v>
      </c>
    </row>
    <row r="13226" spans="1:19" x14ac:dyDescent="0.25">
      <c r="A13226" s="20" t="s">
        <v>27537</v>
      </c>
      <c r="B13226" t="s">
        <v>27349</v>
      </c>
      <c r="C13226" t="s">
        <v>225</v>
      </c>
      <c r="D13226" s="20" t="s">
        <v>1002</v>
      </c>
      <c r="E13226" s="26">
        <v>44136</v>
      </c>
      <c r="F13226">
        <v>11</v>
      </c>
      <c r="G13226">
        <v>11</v>
      </c>
      <c r="I13226">
        <v>8</v>
      </c>
      <c r="J13226">
        <v>121</v>
      </c>
      <c r="L13226">
        <v>121</v>
      </c>
      <c r="N13226">
        <v>8</v>
      </c>
      <c r="P13226">
        <v>0</v>
      </c>
      <c r="Q13226">
        <v>2</v>
      </c>
      <c r="S13226">
        <v>0</v>
      </c>
    </row>
    <row r="13227" spans="1:19" x14ac:dyDescent="0.25">
      <c r="A13227" s="20" t="s">
        <v>27538</v>
      </c>
      <c r="B13227" t="s">
        <v>27350</v>
      </c>
      <c r="C13227" t="s">
        <v>901</v>
      </c>
      <c r="D13227" s="20" t="s">
        <v>1002</v>
      </c>
      <c r="E13227" s="26">
        <v>44136</v>
      </c>
      <c r="F13227">
        <v>5</v>
      </c>
      <c r="G13227">
        <v>5</v>
      </c>
      <c r="I13227">
        <v>12</v>
      </c>
      <c r="J13227">
        <v>27</v>
      </c>
      <c r="L13227">
        <v>27</v>
      </c>
      <c r="N13227">
        <v>12</v>
      </c>
      <c r="P13227">
        <v>1</v>
      </c>
      <c r="Q13227">
        <v>2</v>
      </c>
      <c r="S13227">
        <v>0</v>
      </c>
    </row>
    <row r="13228" spans="1:19" x14ac:dyDescent="0.25">
      <c r="A13228" s="20" t="s">
        <v>27539</v>
      </c>
      <c r="B13228" t="s">
        <v>27351</v>
      </c>
      <c r="C13228" t="s">
        <v>232</v>
      </c>
      <c r="D13228" s="20" t="s">
        <v>1002</v>
      </c>
      <c r="E13228" s="26">
        <v>44136</v>
      </c>
      <c r="F13228">
        <v>14.5</v>
      </c>
      <c r="G13228">
        <v>16.5</v>
      </c>
      <c r="I13228">
        <v>190</v>
      </c>
      <c r="J13228">
        <v>140</v>
      </c>
      <c r="L13228">
        <v>150</v>
      </c>
      <c r="N13228">
        <v>176</v>
      </c>
      <c r="P13228">
        <v>4</v>
      </c>
      <c r="Q13228">
        <v>11</v>
      </c>
      <c r="S13228">
        <v>14</v>
      </c>
    </row>
    <row r="13229" spans="1:19" x14ac:dyDescent="0.25">
      <c r="A13229" s="20" t="s">
        <v>27540</v>
      </c>
      <c r="B13229" t="s">
        <v>27352</v>
      </c>
      <c r="C13229" t="s">
        <v>317</v>
      </c>
      <c r="D13229" s="20" t="s">
        <v>1002</v>
      </c>
      <c r="E13229" s="26">
        <v>44136</v>
      </c>
      <c r="F13229">
        <v>6</v>
      </c>
      <c r="G13229">
        <v>6</v>
      </c>
      <c r="I13229">
        <v>8</v>
      </c>
      <c r="J13229">
        <v>33</v>
      </c>
      <c r="L13229">
        <v>33</v>
      </c>
      <c r="N13229">
        <v>8</v>
      </c>
      <c r="P13229">
        <v>0</v>
      </c>
      <c r="Q13229">
        <v>0</v>
      </c>
      <c r="S13229">
        <v>0</v>
      </c>
    </row>
    <row r="13230" spans="1:19" x14ac:dyDescent="0.25">
      <c r="A13230" s="20" t="s">
        <v>27541</v>
      </c>
      <c r="B13230" t="s">
        <v>27353</v>
      </c>
      <c r="C13230" t="s">
        <v>25332</v>
      </c>
      <c r="D13230" s="20" t="s">
        <v>1002</v>
      </c>
      <c r="E13230" s="26">
        <v>44136</v>
      </c>
      <c r="F13230">
        <v>3</v>
      </c>
      <c r="G13230">
        <v>3</v>
      </c>
      <c r="I13230">
        <v>7</v>
      </c>
      <c r="J13230">
        <v>16</v>
      </c>
      <c r="L13230">
        <v>16</v>
      </c>
      <c r="N13230">
        <v>7</v>
      </c>
      <c r="P13230">
        <v>0</v>
      </c>
      <c r="Q13230">
        <v>1</v>
      </c>
      <c r="S13230">
        <v>0</v>
      </c>
    </row>
    <row r="13231" spans="1:19" x14ac:dyDescent="0.25">
      <c r="A13231" s="20" t="s">
        <v>27542</v>
      </c>
      <c r="B13231" t="s">
        <v>27354</v>
      </c>
      <c r="C13231" t="s">
        <v>214</v>
      </c>
      <c r="D13231" s="20" t="s">
        <v>1002</v>
      </c>
      <c r="E13231" s="26">
        <v>44136</v>
      </c>
      <c r="F13231">
        <v>13</v>
      </c>
      <c r="G13231">
        <v>16</v>
      </c>
      <c r="I13231">
        <v>64</v>
      </c>
      <c r="J13231">
        <v>114</v>
      </c>
      <c r="L13231">
        <v>129</v>
      </c>
      <c r="N13231">
        <v>47</v>
      </c>
      <c r="P13231">
        <v>10</v>
      </c>
      <c r="Q13231">
        <v>13</v>
      </c>
      <c r="S13231">
        <v>17</v>
      </c>
    </row>
    <row r="13232" spans="1:19" x14ac:dyDescent="0.25">
      <c r="A13232" s="20" t="s">
        <v>27543</v>
      </c>
      <c r="B13232" t="s">
        <v>27355</v>
      </c>
      <c r="C13232" t="s">
        <v>903</v>
      </c>
      <c r="D13232" s="20" t="s">
        <v>1002</v>
      </c>
      <c r="E13232" s="26">
        <v>44136</v>
      </c>
      <c r="F13232">
        <v>3</v>
      </c>
      <c r="G13232">
        <v>3</v>
      </c>
      <c r="I13232">
        <v>15</v>
      </c>
      <c r="J13232">
        <v>16</v>
      </c>
      <c r="L13232">
        <v>16</v>
      </c>
      <c r="N13232">
        <v>15</v>
      </c>
      <c r="P13232">
        <v>2</v>
      </c>
      <c r="Q13232">
        <v>3</v>
      </c>
      <c r="S13232">
        <v>0</v>
      </c>
    </row>
    <row r="13233" spans="1:19" x14ac:dyDescent="0.25">
      <c r="A13233" s="20" t="s">
        <v>27544</v>
      </c>
      <c r="B13233" t="s">
        <v>27356</v>
      </c>
      <c r="C13233" t="s">
        <v>230</v>
      </c>
      <c r="D13233" s="20" t="s">
        <v>1002</v>
      </c>
      <c r="E13233" s="26">
        <v>44136</v>
      </c>
      <c r="F13233">
        <v>0</v>
      </c>
      <c r="G13233">
        <v>0</v>
      </c>
      <c r="I13233">
        <v>0</v>
      </c>
      <c r="J13233">
        <v>0</v>
      </c>
      <c r="L13233">
        <v>0</v>
      </c>
      <c r="N13233">
        <v>0</v>
      </c>
      <c r="P13233">
        <v>0</v>
      </c>
      <c r="Q13233">
        <v>0</v>
      </c>
      <c r="S13233">
        <v>0</v>
      </c>
    </row>
    <row r="13234" spans="1:19" x14ac:dyDescent="0.25">
      <c r="A13234" s="20" t="s">
        <v>27545</v>
      </c>
      <c r="B13234" t="s">
        <v>27357</v>
      </c>
      <c r="C13234" t="s">
        <v>234</v>
      </c>
      <c r="D13234" s="20" t="s">
        <v>1002</v>
      </c>
      <c r="E13234" s="26">
        <v>44136</v>
      </c>
      <c r="F13234">
        <v>0</v>
      </c>
      <c r="G13234">
        <v>0</v>
      </c>
      <c r="I13234">
        <v>0</v>
      </c>
      <c r="J13234">
        <v>0</v>
      </c>
      <c r="L13234">
        <v>0</v>
      </c>
      <c r="N13234">
        <v>0</v>
      </c>
      <c r="P13234">
        <v>0</v>
      </c>
      <c r="Q13234">
        <v>0</v>
      </c>
      <c r="S13234">
        <v>0</v>
      </c>
    </row>
    <row r="13235" spans="1:19" x14ac:dyDescent="0.25">
      <c r="A13235" s="20" t="s">
        <v>27546</v>
      </c>
      <c r="B13235" t="s">
        <v>27358</v>
      </c>
      <c r="C13235" t="s">
        <v>217</v>
      </c>
      <c r="D13235" s="20" t="s">
        <v>1002</v>
      </c>
      <c r="E13235" s="26">
        <v>44136</v>
      </c>
      <c r="F13235">
        <v>0</v>
      </c>
      <c r="G13235">
        <v>0</v>
      </c>
      <c r="I13235">
        <v>0</v>
      </c>
      <c r="J13235">
        <v>0</v>
      </c>
      <c r="L13235">
        <v>0</v>
      </c>
      <c r="N13235">
        <v>0</v>
      </c>
      <c r="P13235">
        <v>0</v>
      </c>
      <c r="Q13235">
        <v>0</v>
      </c>
      <c r="S13235">
        <v>0</v>
      </c>
    </row>
    <row r="13236" spans="1:19" x14ac:dyDescent="0.25">
      <c r="A13236" s="20" t="s">
        <v>27547</v>
      </c>
      <c r="B13236" t="s">
        <v>27359</v>
      </c>
      <c r="C13236" t="s">
        <v>342</v>
      </c>
      <c r="D13236" s="20" t="s">
        <v>1002</v>
      </c>
      <c r="E13236" s="26">
        <v>44136</v>
      </c>
      <c r="F13236">
        <v>3</v>
      </c>
      <c r="G13236">
        <v>3</v>
      </c>
      <c r="I13236">
        <v>18</v>
      </c>
      <c r="J13236">
        <v>32</v>
      </c>
      <c r="L13236">
        <v>32</v>
      </c>
      <c r="N13236">
        <v>18</v>
      </c>
      <c r="P13236">
        <v>3</v>
      </c>
      <c r="Q13236">
        <v>4</v>
      </c>
      <c r="S13236">
        <v>0</v>
      </c>
    </row>
    <row r="13237" spans="1:19" x14ac:dyDescent="0.25">
      <c r="A13237" s="20" t="s">
        <v>27548</v>
      </c>
      <c r="B13237" t="s">
        <v>27360</v>
      </c>
      <c r="C13237" t="s">
        <v>220</v>
      </c>
      <c r="D13237" s="20" t="s">
        <v>1002</v>
      </c>
      <c r="E13237" s="26">
        <v>44136</v>
      </c>
      <c r="F13237">
        <v>0</v>
      </c>
      <c r="G13237">
        <v>0</v>
      </c>
      <c r="I13237">
        <v>0</v>
      </c>
      <c r="J13237">
        <v>0</v>
      </c>
      <c r="L13237">
        <v>0</v>
      </c>
      <c r="N13237">
        <v>0</v>
      </c>
      <c r="P13237">
        <v>0</v>
      </c>
      <c r="Q13237">
        <v>0</v>
      </c>
      <c r="S13237">
        <v>0</v>
      </c>
    </row>
    <row r="13238" spans="1:19" x14ac:dyDescent="0.25">
      <c r="A13238" s="20" t="s">
        <v>27549</v>
      </c>
      <c r="B13238" t="s">
        <v>27361</v>
      </c>
      <c r="C13238" t="s">
        <v>242</v>
      </c>
      <c r="D13238" s="20" t="s">
        <v>1000</v>
      </c>
      <c r="E13238" s="26">
        <v>44136</v>
      </c>
      <c r="F13238">
        <v>0</v>
      </c>
      <c r="G13238">
        <v>0</v>
      </c>
      <c r="I13238">
        <v>0</v>
      </c>
      <c r="J13238">
        <v>0</v>
      </c>
      <c r="L13238">
        <v>0</v>
      </c>
      <c r="N13238">
        <v>0</v>
      </c>
      <c r="P13238">
        <v>0</v>
      </c>
      <c r="Q13238">
        <v>0</v>
      </c>
      <c r="S13238">
        <v>0</v>
      </c>
    </row>
    <row r="13239" spans="1:19" x14ac:dyDescent="0.25">
      <c r="A13239" s="20" t="s">
        <v>27550</v>
      </c>
      <c r="B13239" t="s">
        <v>27362</v>
      </c>
      <c r="C13239" t="s">
        <v>242</v>
      </c>
      <c r="D13239" s="20" t="s">
        <v>1002</v>
      </c>
      <c r="E13239" s="26">
        <v>44136</v>
      </c>
      <c r="F13239">
        <v>0</v>
      </c>
      <c r="G13239">
        <v>0</v>
      </c>
      <c r="I13239">
        <v>0</v>
      </c>
      <c r="J13239">
        <v>0</v>
      </c>
      <c r="L13239">
        <v>0</v>
      </c>
      <c r="N13239">
        <v>0</v>
      </c>
      <c r="P13239">
        <v>0</v>
      </c>
      <c r="Q13239">
        <v>0</v>
      </c>
      <c r="S13239">
        <v>0</v>
      </c>
    </row>
    <row r="13240" spans="1:19" x14ac:dyDescent="0.25">
      <c r="A13240" s="20" t="s">
        <v>27551</v>
      </c>
      <c r="B13240" t="s">
        <v>27363</v>
      </c>
      <c r="C13240" t="s">
        <v>2724</v>
      </c>
      <c r="D13240" s="20" t="s">
        <v>1000</v>
      </c>
      <c r="E13240" s="26">
        <v>44136</v>
      </c>
      <c r="F13240">
        <v>6.5</v>
      </c>
      <c r="G13240">
        <v>6.5</v>
      </c>
      <c r="I13240">
        <v>15</v>
      </c>
      <c r="J13240">
        <v>35</v>
      </c>
      <c r="L13240">
        <v>35</v>
      </c>
      <c r="N13240">
        <v>15</v>
      </c>
      <c r="P13240">
        <v>0</v>
      </c>
      <c r="Q13240">
        <v>0</v>
      </c>
      <c r="S13240">
        <v>0</v>
      </c>
    </row>
    <row r="13241" spans="1:19" x14ac:dyDescent="0.25">
      <c r="A13241" s="20" t="s">
        <v>27552</v>
      </c>
      <c r="B13241" t="s">
        <v>27364</v>
      </c>
      <c r="C13241" t="s">
        <v>2724</v>
      </c>
      <c r="D13241" s="20" t="s">
        <v>1001</v>
      </c>
      <c r="E13241" s="26">
        <v>44136</v>
      </c>
      <c r="F13241">
        <v>0</v>
      </c>
      <c r="G13241">
        <v>0</v>
      </c>
      <c r="I13241">
        <v>12</v>
      </c>
      <c r="J13241">
        <v>0</v>
      </c>
      <c r="L13241">
        <v>0</v>
      </c>
      <c r="N13241">
        <v>12</v>
      </c>
      <c r="P13241">
        <v>0</v>
      </c>
      <c r="Q13241">
        <v>1</v>
      </c>
      <c r="S13241">
        <v>0</v>
      </c>
    </row>
    <row r="13242" spans="1:19" x14ac:dyDescent="0.25">
      <c r="A13242" s="20" t="s">
        <v>27553</v>
      </c>
      <c r="B13242" t="s">
        <v>27365</v>
      </c>
      <c r="C13242" t="s">
        <v>2724</v>
      </c>
      <c r="D13242" s="20" t="s">
        <v>1002</v>
      </c>
      <c r="E13242" s="26">
        <v>44136</v>
      </c>
      <c r="F13242">
        <v>6.5</v>
      </c>
      <c r="G13242">
        <v>6.5</v>
      </c>
      <c r="I13242">
        <v>27</v>
      </c>
      <c r="J13242">
        <v>35</v>
      </c>
      <c r="L13242">
        <v>35</v>
      </c>
      <c r="N13242">
        <v>27</v>
      </c>
      <c r="P13242">
        <v>0</v>
      </c>
      <c r="Q13242">
        <v>1</v>
      </c>
      <c r="S13242">
        <v>0</v>
      </c>
    </row>
    <row r="13243" spans="1:19" x14ac:dyDescent="0.25">
      <c r="A13243" s="20" t="s">
        <v>27554</v>
      </c>
      <c r="B13243" t="s">
        <v>27366</v>
      </c>
      <c r="C13243" t="s">
        <v>237</v>
      </c>
      <c r="D13243" s="20" t="s">
        <v>1000</v>
      </c>
      <c r="E13243" s="26">
        <v>44136</v>
      </c>
      <c r="F13243">
        <v>7</v>
      </c>
      <c r="G13243">
        <v>11</v>
      </c>
      <c r="I13243">
        <v>30</v>
      </c>
      <c r="J13243">
        <v>39</v>
      </c>
      <c r="L13243">
        <v>60</v>
      </c>
      <c r="N13243">
        <v>22</v>
      </c>
      <c r="P13243">
        <v>5</v>
      </c>
      <c r="Q13243">
        <v>7</v>
      </c>
      <c r="S13243">
        <v>8</v>
      </c>
    </row>
    <row r="13244" spans="1:19" x14ac:dyDescent="0.25">
      <c r="A13244" s="20" t="s">
        <v>27555</v>
      </c>
      <c r="B13244" t="s">
        <v>27367</v>
      </c>
      <c r="C13244" t="s">
        <v>237</v>
      </c>
      <c r="D13244" s="20" t="s">
        <v>1002</v>
      </c>
      <c r="E13244" s="26">
        <v>44136</v>
      </c>
      <c r="F13244">
        <v>7</v>
      </c>
      <c r="G13244">
        <v>11</v>
      </c>
      <c r="I13244">
        <v>30</v>
      </c>
      <c r="J13244">
        <v>39</v>
      </c>
      <c r="L13244">
        <v>60</v>
      </c>
      <c r="N13244">
        <v>22</v>
      </c>
      <c r="P13244">
        <v>5</v>
      </c>
      <c r="Q13244">
        <v>7</v>
      </c>
      <c r="S13244">
        <v>8</v>
      </c>
    </row>
    <row r="13245" spans="1:19" x14ac:dyDescent="0.25">
      <c r="A13245" s="20" t="s">
        <v>27556</v>
      </c>
      <c r="B13245" t="s">
        <v>27368</v>
      </c>
      <c r="C13245" t="s">
        <v>238</v>
      </c>
      <c r="D13245" s="20" t="s">
        <v>1000</v>
      </c>
      <c r="E13245" s="26">
        <v>44136</v>
      </c>
      <c r="F13245">
        <v>3</v>
      </c>
      <c r="G13245">
        <v>5</v>
      </c>
      <c r="I13245">
        <v>9</v>
      </c>
      <c r="J13245">
        <v>12</v>
      </c>
      <c r="L13245">
        <v>22</v>
      </c>
      <c r="N13245">
        <v>5</v>
      </c>
      <c r="P13245">
        <v>1</v>
      </c>
      <c r="Q13245">
        <v>3</v>
      </c>
      <c r="S13245">
        <v>4</v>
      </c>
    </row>
    <row r="13246" spans="1:19" x14ac:dyDescent="0.25">
      <c r="A13246" s="20" t="s">
        <v>27557</v>
      </c>
      <c r="B13246" t="s">
        <v>27369</v>
      </c>
      <c r="C13246" t="s">
        <v>238</v>
      </c>
      <c r="D13246" s="20" t="s">
        <v>1002</v>
      </c>
      <c r="E13246" s="26">
        <v>44136</v>
      </c>
      <c r="F13246">
        <v>3</v>
      </c>
      <c r="G13246">
        <v>5</v>
      </c>
      <c r="I13246">
        <v>9</v>
      </c>
      <c r="J13246">
        <v>12</v>
      </c>
      <c r="L13246">
        <v>22</v>
      </c>
      <c r="N13246">
        <v>5</v>
      </c>
      <c r="P13246">
        <v>1</v>
      </c>
      <c r="Q13246">
        <v>3</v>
      </c>
      <c r="S13246">
        <v>4</v>
      </c>
    </row>
    <row r="13247" spans="1:19" x14ac:dyDescent="0.25">
      <c r="A13247" s="20" t="s">
        <v>27558</v>
      </c>
      <c r="B13247" t="s">
        <v>27370</v>
      </c>
      <c r="C13247" t="s">
        <v>239</v>
      </c>
      <c r="D13247" s="20" t="s">
        <v>1000</v>
      </c>
      <c r="E13247" s="26">
        <v>44136</v>
      </c>
      <c r="F13247">
        <v>0</v>
      </c>
      <c r="G13247">
        <v>0</v>
      </c>
      <c r="I13247">
        <v>0</v>
      </c>
      <c r="J13247">
        <v>0</v>
      </c>
      <c r="L13247">
        <v>0</v>
      </c>
      <c r="N13247">
        <v>0</v>
      </c>
      <c r="P13247">
        <v>0</v>
      </c>
      <c r="Q13247">
        <v>0</v>
      </c>
      <c r="S13247">
        <v>0</v>
      </c>
    </row>
    <row r="13248" spans="1:19" x14ac:dyDescent="0.25">
      <c r="A13248" s="20" t="s">
        <v>27559</v>
      </c>
      <c r="B13248" t="s">
        <v>27371</v>
      </c>
      <c r="C13248" t="s">
        <v>239</v>
      </c>
      <c r="D13248" s="20" t="s">
        <v>1002</v>
      </c>
      <c r="E13248" s="26">
        <v>44136</v>
      </c>
      <c r="F13248">
        <v>0</v>
      </c>
      <c r="G13248">
        <v>0</v>
      </c>
      <c r="I13248">
        <v>0</v>
      </c>
      <c r="J13248">
        <v>0</v>
      </c>
      <c r="L13248">
        <v>0</v>
      </c>
      <c r="N13248">
        <v>0</v>
      </c>
      <c r="P13248">
        <v>0</v>
      </c>
      <c r="Q13248">
        <v>0</v>
      </c>
      <c r="S13248">
        <v>0</v>
      </c>
    </row>
    <row r="13249" spans="1:19" x14ac:dyDescent="0.25">
      <c r="A13249" s="20" t="s">
        <v>27560</v>
      </c>
      <c r="B13249" t="s">
        <v>27372</v>
      </c>
      <c r="C13249" t="s">
        <v>1988</v>
      </c>
      <c r="D13249" s="20" t="s">
        <v>1000</v>
      </c>
      <c r="E13249" s="26">
        <v>44136</v>
      </c>
      <c r="F13249">
        <v>7</v>
      </c>
      <c r="G13249">
        <v>7</v>
      </c>
      <c r="I13249">
        <v>2</v>
      </c>
      <c r="J13249">
        <v>37</v>
      </c>
      <c r="L13249">
        <v>37</v>
      </c>
      <c r="N13249">
        <v>2</v>
      </c>
      <c r="P13249">
        <v>2</v>
      </c>
      <c r="Q13249">
        <v>4</v>
      </c>
      <c r="S13249">
        <v>0</v>
      </c>
    </row>
    <row r="13250" spans="1:19" x14ac:dyDescent="0.25">
      <c r="A13250" s="20" t="s">
        <v>27561</v>
      </c>
      <c r="B13250" t="s">
        <v>27373</v>
      </c>
      <c r="C13250" t="s">
        <v>1988</v>
      </c>
      <c r="D13250" s="20" t="s">
        <v>1001</v>
      </c>
      <c r="E13250" s="26">
        <v>44136</v>
      </c>
      <c r="F13250">
        <v>0</v>
      </c>
      <c r="G13250">
        <v>0</v>
      </c>
      <c r="I13250">
        <v>8</v>
      </c>
      <c r="J13250">
        <v>0</v>
      </c>
      <c r="L13250">
        <v>0</v>
      </c>
      <c r="N13250">
        <v>8</v>
      </c>
      <c r="P13250">
        <v>1</v>
      </c>
      <c r="Q13250">
        <v>1</v>
      </c>
      <c r="S13250">
        <v>0</v>
      </c>
    </row>
    <row r="13251" spans="1:19" x14ac:dyDescent="0.25">
      <c r="A13251" s="20" t="s">
        <v>27562</v>
      </c>
      <c r="B13251" t="s">
        <v>27374</v>
      </c>
      <c r="C13251" t="s">
        <v>1988</v>
      </c>
      <c r="D13251" s="20" t="s">
        <v>1002</v>
      </c>
      <c r="E13251" s="26">
        <v>44136</v>
      </c>
      <c r="F13251">
        <v>7</v>
      </c>
      <c r="G13251">
        <v>7</v>
      </c>
      <c r="I13251">
        <v>10</v>
      </c>
      <c r="J13251">
        <v>37</v>
      </c>
      <c r="L13251">
        <v>37</v>
      </c>
      <c r="N13251">
        <v>10</v>
      </c>
      <c r="P13251">
        <v>3</v>
      </c>
      <c r="Q13251">
        <v>5</v>
      </c>
      <c r="S13251">
        <v>0</v>
      </c>
    </row>
    <row r="13252" spans="1:19" x14ac:dyDescent="0.25">
      <c r="A13252" s="20" t="s">
        <v>27563</v>
      </c>
      <c r="B13252" t="s">
        <v>27375</v>
      </c>
      <c r="C13252" t="s">
        <v>966</v>
      </c>
      <c r="D13252" s="20" t="s">
        <v>1000</v>
      </c>
      <c r="E13252" s="26">
        <v>44136</v>
      </c>
      <c r="F13252">
        <v>0</v>
      </c>
      <c r="G13252">
        <v>0</v>
      </c>
      <c r="I13252">
        <v>0</v>
      </c>
      <c r="J13252">
        <v>0</v>
      </c>
      <c r="L13252">
        <v>0</v>
      </c>
      <c r="N13252">
        <v>0</v>
      </c>
      <c r="P13252">
        <v>0</v>
      </c>
      <c r="Q13252">
        <v>0</v>
      </c>
      <c r="S13252">
        <v>0</v>
      </c>
    </row>
    <row r="13253" spans="1:19" x14ac:dyDescent="0.25">
      <c r="A13253" s="20" t="s">
        <v>27564</v>
      </c>
      <c r="B13253" t="s">
        <v>27376</v>
      </c>
      <c r="C13253" t="s">
        <v>966</v>
      </c>
      <c r="D13253" s="20" t="s">
        <v>1002</v>
      </c>
      <c r="E13253" s="26">
        <v>44136</v>
      </c>
      <c r="F13253">
        <v>0</v>
      </c>
      <c r="G13253">
        <v>0</v>
      </c>
      <c r="I13253">
        <v>0</v>
      </c>
      <c r="J13253">
        <v>0</v>
      </c>
      <c r="L13253">
        <v>0</v>
      </c>
      <c r="N13253">
        <v>0</v>
      </c>
      <c r="P13253">
        <v>0</v>
      </c>
      <c r="Q13253">
        <v>0</v>
      </c>
      <c r="S13253">
        <v>0</v>
      </c>
    </row>
    <row r="13254" spans="1:19" x14ac:dyDescent="0.25">
      <c r="A13254" s="20" t="s">
        <v>27565</v>
      </c>
      <c r="B13254" t="s">
        <v>27377</v>
      </c>
      <c r="C13254" t="s">
        <v>240</v>
      </c>
      <c r="D13254" s="20" t="s">
        <v>1000</v>
      </c>
      <c r="E13254" s="26">
        <v>44136</v>
      </c>
      <c r="F13254">
        <v>10.5</v>
      </c>
      <c r="G13254">
        <v>11.5</v>
      </c>
      <c r="I13254">
        <v>26</v>
      </c>
      <c r="J13254">
        <v>58</v>
      </c>
      <c r="L13254">
        <v>65</v>
      </c>
      <c r="N13254">
        <v>26</v>
      </c>
      <c r="P13254">
        <v>0</v>
      </c>
      <c r="Q13254">
        <v>2</v>
      </c>
      <c r="S13254">
        <v>0</v>
      </c>
    </row>
    <row r="13255" spans="1:19" x14ac:dyDescent="0.25">
      <c r="A13255" s="20" t="s">
        <v>27566</v>
      </c>
      <c r="B13255" t="s">
        <v>27378</v>
      </c>
      <c r="C13255" t="s">
        <v>240</v>
      </c>
      <c r="D13255" s="20" t="s">
        <v>1002</v>
      </c>
      <c r="E13255" s="26">
        <v>44136</v>
      </c>
      <c r="F13255">
        <v>10.5</v>
      </c>
      <c r="G13255">
        <v>11.5</v>
      </c>
      <c r="I13255">
        <v>26</v>
      </c>
      <c r="J13255">
        <v>58</v>
      </c>
      <c r="L13255">
        <v>65</v>
      </c>
      <c r="N13255">
        <v>26</v>
      </c>
      <c r="P13255">
        <v>0</v>
      </c>
      <c r="Q13255">
        <v>2</v>
      </c>
      <c r="S13255">
        <v>0</v>
      </c>
    </row>
    <row r="13256" spans="1:19" x14ac:dyDescent="0.25">
      <c r="A13256" s="20" t="s">
        <v>27567</v>
      </c>
      <c r="B13256" t="s">
        <v>27379</v>
      </c>
      <c r="C13256" t="s">
        <v>241</v>
      </c>
      <c r="D13256" s="20" t="s">
        <v>1000</v>
      </c>
      <c r="E13256" s="26">
        <v>44136</v>
      </c>
      <c r="F13256">
        <v>42.5</v>
      </c>
      <c r="G13256">
        <v>42.5</v>
      </c>
      <c r="I13256">
        <v>326</v>
      </c>
      <c r="J13256">
        <v>461</v>
      </c>
      <c r="L13256">
        <v>461</v>
      </c>
      <c r="N13256">
        <v>307</v>
      </c>
      <c r="P13256">
        <v>12</v>
      </c>
      <c r="Q13256">
        <v>25</v>
      </c>
      <c r="S13256">
        <v>19</v>
      </c>
    </row>
    <row r="13257" spans="1:19" x14ac:dyDescent="0.25">
      <c r="A13257" s="20" t="s">
        <v>27568</v>
      </c>
      <c r="B13257" t="s">
        <v>27380</v>
      </c>
      <c r="C13257" t="s">
        <v>241</v>
      </c>
      <c r="D13257" s="20" t="s">
        <v>1002</v>
      </c>
      <c r="E13257" s="26">
        <v>44136</v>
      </c>
      <c r="F13257">
        <v>42.5</v>
      </c>
      <c r="G13257">
        <v>42.5</v>
      </c>
      <c r="I13257">
        <v>326</v>
      </c>
      <c r="J13257">
        <v>461</v>
      </c>
      <c r="L13257">
        <v>461</v>
      </c>
      <c r="N13257">
        <v>307</v>
      </c>
      <c r="P13257">
        <v>12</v>
      </c>
      <c r="Q13257">
        <v>25</v>
      </c>
      <c r="S13257">
        <v>19</v>
      </c>
    </row>
    <row r="13258" spans="1:19" x14ac:dyDescent="0.25">
      <c r="A13258" s="20" t="s">
        <v>27569</v>
      </c>
      <c r="B13258" t="s">
        <v>27381</v>
      </c>
      <c r="C13258" t="s">
        <v>318</v>
      </c>
      <c r="D13258" s="20" t="s">
        <v>1000</v>
      </c>
      <c r="E13258" s="26">
        <v>44136</v>
      </c>
      <c r="F13258">
        <v>6</v>
      </c>
      <c r="G13258">
        <v>6</v>
      </c>
      <c r="I13258">
        <v>14</v>
      </c>
      <c r="J13258">
        <v>35</v>
      </c>
      <c r="L13258">
        <v>35</v>
      </c>
      <c r="N13258">
        <v>14</v>
      </c>
      <c r="P13258">
        <v>0</v>
      </c>
      <c r="Q13258">
        <v>0</v>
      </c>
      <c r="S13258">
        <v>0</v>
      </c>
    </row>
    <row r="13259" spans="1:19" x14ac:dyDescent="0.25">
      <c r="A13259" s="20" t="s">
        <v>27570</v>
      </c>
      <c r="B13259" t="s">
        <v>27382</v>
      </c>
      <c r="C13259" t="s">
        <v>318</v>
      </c>
      <c r="D13259" s="20" t="s">
        <v>1002</v>
      </c>
      <c r="E13259" s="26">
        <v>44136</v>
      </c>
      <c r="F13259">
        <v>6</v>
      </c>
      <c r="G13259">
        <v>6</v>
      </c>
      <c r="I13259">
        <v>14</v>
      </c>
      <c r="J13259">
        <v>35</v>
      </c>
      <c r="L13259">
        <v>35</v>
      </c>
      <c r="N13259">
        <v>14</v>
      </c>
      <c r="P13259">
        <v>0</v>
      </c>
      <c r="Q13259">
        <v>0</v>
      </c>
      <c r="S13259">
        <v>0</v>
      </c>
    </row>
    <row r="13260" spans="1:19" x14ac:dyDescent="0.25">
      <c r="A13260" s="20" t="s">
        <v>27571</v>
      </c>
      <c r="B13260" t="s">
        <v>27383</v>
      </c>
      <c r="C13260" t="s">
        <v>896</v>
      </c>
      <c r="D13260" s="20" t="s">
        <v>1000</v>
      </c>
      <c r="E13260" s="26">
        <v>44136</v>
      </c>
      <c r="F13260">
        <v>82.5</v>
      </c>
      <c r="G13260">
        <v>89.5</v>
      </c>
      <c r="I13260">
        <v>422</v>
      </c>
      <c r="J13260">
        <v>677</v>
      </c>
      <c r="L13260">
        <v>715</v>
      </c>
      <c r="N13260">
        <v>391</v>
      </c>
      <c r="O13260" t="s">
        <v>904</v>
      </c>
      <c r="P13260">
        <v>20</v>
      </c>
      <c r="Q13260">
        <v>41</v>
      </c>
      <c r="S13260">
        <v>31</v>
      </c>
    </row>
    <row r="13261" spans="1:19" x14ac:dyDescent="0.25">
      <c r="A13261" s="20" t="s">
        <v>27572</v>
      </c>
      <c r="B13261" t="s">
        <v>27384</v>
      </c>
      <c r="C13261" t="s">
        <v>899</v>
      </c>
      <c r="D13261" s="20" t="s">
        <v>1001</v>
      </c>
      <c r="E13261" s="26">
        <v>44136</v>
      </c>
      <c r="F13261">
        <v>0</v>
      </c>
      <c r="G13261">
        <v>0</v>
      </c>
      <c r="I13261">
        <v>20</v>
      </c>
      <c r="J13261">
        <v>0</v>
      </c>
      <c r="L13261">
        <v>0</v>
      </c>
      <c r="N13261">
        <v>20</v>
      </c>
      <c r="O13261" t="s">
        <v>904</v>
      </c>
      <c r="P13261">
        <v>1</v>
      </c>
      <c r="Q13261">
        <v>2</v>
      </c>
      <c r="S13261">
        <v>0</v>
      </c>
    </row>
    <row r="13262" spans="1:19" x14ac:dyDescent="0.25">
      <c r="A13262" s="20" t="s">
        <v>27573</v>
      </c>
      <c r="B13262" t="s">
        <v>27385</v>
      </c>
      <c r="C13262" t="s">
        <v>1237</v>
      </c>
      <c r="D13262" s="20" t="s">
        <v>1000</v>
      </c>
      <c r="E13262" s="26">
        <v>44136</v>
      </c>
      <c r="F13262">
        <v>24</v>
      </c>
      <c r="G13262">
        <v>25</v>
      </c>
      <c r="I13262">
        <v>43</v>
      </c>
      <c r="J13262">
        <v>130</v>
      </c>
      <c r="L13262">
        <v>137</v>
      </c>
      <c r="N13262">
        <v>43</v>
      </c>
      <c r="P13262">
        <v>2</v>
      </c>
      <c r="Q13262">
        <v>6</v>
      </c>
      <c r="S13262">
        <v>0</v>
      </c>
    </row>
    <row r="13263" spans="1:19" x14ac:dyDescent="0.25">
      <c r="A13263" s="20" t="s">
        <v>27574</v>
      </c>
      <c r="B13263" t="s">
        <v>27386</v>
      </c>
      <c r="C13263" t="s">
        <v>1237</v>
      </c>
      <c r="D13263" s="20" t="s">
        <v>1001</v>
      </c>
      <c r="E13263" s="26">
        <v>44136</v>
      </c>
      <c r="F13263">
        <v>0</v>
      </c>
      <c r="G13263">
        <v>0</v>
      </c>
      <c r="I13263">
        <v>20</v>
      </c>
      <c r="J13263">
        <v>0</v>
      </c>
      <c r="L13263">
        <v>0</v>
      </c>
      <c r="N13263">
        <v>20</v>
      </c>
      <c r="P13263">
        <v>1</v>
      </c>
      <c r="Q13263">
        <v>2</v>
      </c>
      <c r="S13263">
        <v>0</v>
      </c>
    </row>
    <row r="13264" spans="1:19" x14ac:dyDescent="0.25">
      <c r="A13264" s="20" t="s">
        <v>27575</v>
      </c>
      <c r="B13264" t="s">
        <v>27387</v>
      </c>
      <c r="C13264" t="s">
        <v>1237</v>
      </c>
      <c r="D13264" s="20" t="s">
        <v>1002</v>
      </c>
      <c r="E13264" s="26">
        <v>44136</v>
      </c>
      <c r="F13264">
        <v>24</v>
      </c>
      <c r="G13264">
        <v>25</v>
      </c>
      <c r="I13264">
        <v>63</v>
      </c>
      <c r="J13264">
        <v>130</v>
      </c>
      <c r="L13264">
        <v>137</v>
      </c>
      <c r="N13264">
        <v>63</v>
      </c>
      <c r="P13264">
        <v>3</v>
      </c>
      <c r="Q13264">
        <v>8</v>
      </c>
      <c r="S13264">
        <v>0</v>
      </c>
    </row>
    <row r="13265" spans="1:19" x14ac:dyDescent="0.25">
      <c r="A13265" s="20" t="s">
        <v>27576</v>
      </c>
      <c r="B13265" t="s">
        <v>27388</v>
      </c>
      <c r="C13265" t="s">
        <v>235</v>
      </c>
      <c r="D13265" s="20" t="s">
        <v>1002</v>
      </c>
      <c r="E13265" s="26">
        <v>44136</v>
      </c>
      <c r="F13265">
        <v>82.5</v>
      </c>
      <c r="G13265">
        <v>89.5</v>
      </c>
      <c r="I13265">
        <v>442</v>
      </c>
      <c r="J13265">
        <v>677</v>
      </c>
      <c r="L13265">
        <v>715</v>
      </c>
      <c r="N13265">
        <v>411</v>
      </c>
      <c r="P13265">
        <v>21</v>
      </c>
      <c r="Q13265">
        <v>43</v>
      </c>
      <c r="S13265">
        <v>31</v>
      </c>
    </row>
  </sheetData>
  <autoFilter ref="A1:S10739" xr:uid="{CF0A22A6-702B-4158-BE2E-7E6948EACEEB}">
    <sortState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33" workbookViewId="0">
      <selection activeCell="A59" sqref="A59"/>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447" t="s">
        <v>390</v>
      </c>
      <c r="B1" s="448"/>
      <c r="C1" s="448"/>
      <c r="D1" s="448"/>
      <c r="E1" s="448"/>
      <c r="F1" s="448"/>
      <c r="G1" s="448"/>
      <c r="H1" s="448"/>
      <c r="I1" s="448"/>
      <c r="J1" s="448"/>
      <c r="K1" s="448"/>
      <c r="L1" s="448"/>
      <c r="M1" s="448"/>
      <c r="N1" s="448"/>
      <c r="O1" s="448"/>
      <c r="P1" s="193"/>
      <c r="Q1" s="192"/>
      <c r="R1" s="442" t="s">
        <v>391</v>
      </c>
      <c r="S1" s="443"/>
      <c r="T1" s="443"/>
      <c r="U1" s="443"/>
      <c r="V1" s="443"/>
      <c r="W1" s="443"/>
      <c r="X1" s="443"/>
      <c r="Y1" s="443"/>
      <c r="Z1" s="443"/>
      <c r="AA1" s="443"/>
      <c r="AB1" s="443"/>
      <c r="AC1" s="443"/>
      <c r="AD1" s="443"/>
      <c r="AE1" s="443"/>
      <c r="AF1" s="444"/>
    </row>
    <row r="3" spans="1:32" x14ac:dyDescent="0.25">
      <c r="A3" s="173" t="s">
        <v>999</v>
      </c>
      <c r="B3" s="446" t="str">
        <f>display!G$9</f>
        <v>Combined</v>
      </c>
      <c r="C3" s="438"/>
      <c r="D3" s="439"/>
      <c r="F3" s="48" t="s">
        <v>51</v>
      </c>
      <c r="G3" s="446" t="str">
        <f>display!L$9</f>
        <v>All</v>
      </c>
      <c r="H3" s="438"/>
      <c r="I3" s="439"/>
      <c r="K3" s="19" t="s">
        <v>392</v>
      </c>
      <c r="L3" s="446" t="str">
        <f>display!G$11</f>
        <v>All</v>
      </c>
      <c r="M3" s="438"/>
      <c r="N3" s="439"/>
      <c r="R3" s="174" t="s">
        <v>999</v>
      </c>
      <c r="S3" s="445" t="str">
        <f>display!Y$9</f>
        <v>Combined</v>
      </c>
      <c r="T3" s="440"/>
      <c r="U3" s="441"/>
      <c r="W3" s="48" t="s">
        <v>51</v>
      </c>
      <c r="X3" s="445" t="str">
        <f>display!AD9</f>
        <v>All</v>
      </c>
      <c r="Y3" s="440"/>
      <c r="Z3" s="441"/>
      <c r="AB3" s="19" t="s">
        <v>392</v>
      </c>
      <c r="AC3" s="445" t="str">
        <f>display!Y11</f>
        <v>All</v>
      </c>
      <c r="AD3" s="440"/>
      <c r="AE3" s="441"/>
    </row>
    <row r="5" spans="1:32" x14ac:dyDescent="0.25">
      <c r="A5" s="148" t="s">
        <v>464</v>
      </c>
      <c r="B5" s="438" t="s">
        <v>465</v>
      </c>
      <c r="C5" s="438"/>
      <c r="D5" s="439"/>
      <c r="R5" s="149" t="s">
        <v>464</v>
      </c>
      <c r="S5" s="440" t="s">
        <v>465</v>
      </c>
      <c r="T5" s="440"/>
      <c r="U5" s="441"/>
    </row>
    <row r="6" spans="1:32" x14ac:dyDescent="0.25">
      <c r="A6" s="48">
        <v>1</v>
      </c>
      <c r="B6" s="437" t="str">
        <f>IF(VLOOKUP(calculations!$G$3&amp;A6,lists!C$4:D$5170,2,FALSE)=0,"",VLOOKUP(calculations!$G$3&amp;A6,lists!C$4:D$5170,2,FALSE))</f>
        <v>All</v>
      </c>
      <c r="C6" s="437"/>
      <c r="D6" s="437"/>
      <c r="R6" s="48">
        <v>1</v>
      </c>
      <c r="S6" s="437" t="str">
        <f>IF(VLOOKUP(calculations!$X$3&amp;R6,lists!C$4:D$5170,2,FALSE)=0,"",VLOOKUP(calculations!$X$3&amp;R6,lists!C$4:D$5170,2,FALSE))</f>
        <v>All</v>
      </c>
      <c r="T6" s="437"/>
      <c r="U6" s="437"/>
    </row>
    <row r="7" spans="1:32" x14ac:dyDescent="0.25">
      <c r="A7" s="48">
        <v>2</v>
      </c>
      <c r="B7" s="437" t="str">
        <f>IF(VLOOKUP(calculations!$G$3&amp;A7,lists!C$4:D$5170,2,FALSE)=0,"",VLOOKUP(calculations!$G$3&amp;A7,lists!C$4:D$5170,2,FALSE))</f>
        <v>DC Seed Providers</v>
      </c>
      <c r="C7" s="437"/>
      <c r="D7" s="437"/>
      <c r="R7" s="48">
        <v>2</v>
      </c>
      <c r="S7" s="437" t="str">
        <f>IF(VLOOKUP(calculations!$X$3&amp;R7,lists!C$4:D$5170,2,FALSE)=0,"",VLOOKUP(calculations!$X$3&amp;R7,lists!C$4:D$5170,2,FALSE))</f>
        <v>DC Seed Providers</v>
      </c>
      <c r="T7" s="437"/>
      <c r="U7" s="437"/>
    </row>
    <row r="8" spans="1:32" x14ac:dyDescent="0.25">
      <c r="A8" s="48">
        <v>3</v>
      </c>
      <c r="B8" s="437" t="str">
        <f>IF(VLOOKUP(calculations!$G$3&amp;A8,lists!C$4:D$5170,2,FALSE)=0,"",VLOOKUP(calculations!$G$3&amp;A8,lists!C$4:D$5170,2,FALSE))</f>
        <v>Families First Providers</v>
      </c>
      <c r="C8" s="437"/>
      <c r="D8" s="437"/>
      <c r="R8" s="48">
        <v>3</v>
      </c>
      <c r="S8" s="437" t="str">
        <f>IF(VLOOKUP(calculations!$X$3&amp;R8,lists!C$4:D$5170,2,FALSE)=0,"",VLOOKUP(calculations!$X$3&amp;R8,lists!C$4:D$5170,2,FALSE))</f>
        <v>Families First Providers</v>
      </c>
      <c r="T8" s="437"/>
      <c r="U8" s="437"/>
    </row>
    <row r="9" spans="1:32" x14ac:dyDescent="0.25">
      <c r="A9" s="48">
        <v>4</v>
      </c>
      <c r="B9" s="437" t="str">
        <f>IF(VLOOKUP(calculations!$G$3&amp;A9,lists!C$4:D$5170,2,FALSE)=0,"",VLOOKUP(calculations!$G$3&amp;A9,lists!C$4:D$5170,2,FALSE))</f>
        <v>Trauma Providers</v>
      </c>
      <c r="C9" s="437"/>
      <c r="D9" s="437"/>
      <c r="R9" s="48">
        <v>4</v>
      </c>
      <c r="S9" s="437" t="str">
        <f>IF(VLOOKUP(calculations!$X$3&amp;R9,lists!C$4:D$5170,2,FALSE)=0,"",VLOOKUP(calculations!$X$3&amp;R9,lists!C$4:D$5170,2,FALSE))</f>
        <v>Trauma Providers</v>
      </c>
      <c r="T9" s="437"/>
      <c r="U9" s="437"/>
    </row>
    <row r="10" spans="1:32" x14ac:dyDescent="0.25">
      <c r="A10" s="48">
        <v>5</v>
      </c>
      <c r="B10" s="437" t="str">
        <f>IF(VLOOKUP(calculations!$G$3&amp;A10,lists!C$4:D$5170,2,FALSE)=0,"",VLOOKUP(calculations!$G$3&amp;A10,lists!C$4:D$5170,2,FALSE))</f>
        <v>Adoptions Together</v>
      </c>
      <c r="C10" s="437"/>
      <c r="D10" s="437"/>
      <c r="R10" s="48">
        <v>5</v>
      </c>
      <c r="S10" s="437" t="str">
        <f>IF(VLOOKUP(calculations!$X$3&amp;R10,lists!C$4:D$5170,2,FALSE)=0,"",VLOOKUP(calculations!$X$3&amp;R10,lists!C$4:D$5170,2,FALSE))</f>
        <v>Adoptions Together</v>
      </c>
      <c r="T10" s="437"/>
      <c r="U10" s="437"/>
    </row>
    <row r="11" spans="1:32" x14ac:dyDescent="0.25">
      <c r="A11" s="48">
        <v>6</v>
      </c>
      <c r="B11" s="437" t="str">
        <f>IF(VLOOKUP(calculations!$G$3&amp;A11,lists!C$4:D$5170,2,FALSE)=0,"",VLOOKUP(calculations!$G$3&amp;A11,lists!C$4:D$5170,2,FALSE))</f>
        <v>Better Mornings</v>
      </c>
      <c r="C11" s="437"/>
      <c r="D11" s="437"/>
      <c r="R11" s="48">
        <v>6</v>
      </c>
      <c r="S11" s="437" t="str">
        <f>IF(VLOOKUP(calculations!$X$3&amp;R11,lists!C$4:D$5170,2,FALSE)=0,"",VLOOKUP(calculations!$X$3&amp;R11,lists!C$4:D$5170,2,FALSE))</f>
        <v>Better Mornings</v>
      </c>
      <c r="T11" s="437"/>
      <c r="U11" s="437"/>
    </row>
    <row r="12" spans="1:32" x14ac:dyDescent="0.25">
      <c r="A12" s="48">
        <v>7</v>
      </c>
      <c r="B12" s="437" t="str">
        <f>IF(VLOOKUP(calculations!$G$3&amp;A12,lists!C$4:D$5170,2,FALSE)=0,"",VLOOKUP(calculations!$G$3&amp;A12,lists!C$4:D$5170,2,FALSE))</f>
        <v>Catholic</v>
      </c>
      <c r="C12" s="437"/>
      <c r="D12" s="437"/>
      <c r="R12" s="48">
        <v>7</v>
      </c>
      <c r="S12" s="437" t="str">
        <f>IF(VLOOKUP(calculations!$X$3&amp;R12,lists!C$4:D$5170,2,FALSE)=0,"",VLOOKUP(calculations!$X$3&amp;R12,lists!C$4:D$5170,2,FALSE))</f>
        <v>Catholic</v>
      </c>
      <c r="T12" s="437"/>
      <c r="U12" s="437"/>
    </row>
    <row r="13" spans="1:32" x14ac:dyDescent="0.25">
      <c r="A13" s="48">
        <v>8</v>
      </c>
      <c r="B13" s="437" t="str">
        <f>IF(VLOOKUP(calculations!$G$3&amp;A13,lists!C$4:D$5170,2,FALSE)=0,"",VLOOKUP(calculations!$G$3&amp;A13,lists!C$4:D$5170,2,FALSE))</f>
        <v>CFS</v>
      </c>
      <c r="C13" s="437"/>
      <c r="D13" s="437"/>
      <c r="R13" s="48">
        <v>8</v>
      </c>
      <c r="S13" s="437" t="str">
        <f>IF(VLOOKUP(calculations!$X$3&amp;R13,lists!C$4:D$5170,2,FALSE)=0,"",VLOOKUP(calculations!$X$3&amp;R13,lists!C$4:D$5170,2,FALSE))</f>
        <v>CFS</v>
      </c>
      <c r="T13" s="437"/>
      <c r="U13" s="437"/>
    </row>
    <row r="14" spans="1:32" x14ac:dyDescent="0.25">
      <c r="A14" s="48">
        <v>9</v>
      </c>
      <c r="B14" s="437" t="str">
        <f>IF(VLOOKUP(calculations!$G$3&amp;A14,lists!C$4:D$5170,2,FALSE)=0,"",VLOOKUP(calculations!$G$3&amp;A14,lists!C$4:D$5170,2,FALSE))</f>
        <v>Community Connections</v>
      </c>
      <c r="C14" s="437"/>
      <c r="D14" s="437"/>
      <c r="R14" s="48">
        <v>9</v>
      </c>
      <c r="S14" s="437" t="str">
        <f>IF(VLOOKUP(calculations!$X$3&amp;R14,lists!C$4:D$5170,2,FALSE)=0,"",VLOOKUP(calculations!$X$3&amp;R14,lists!C$4:D$5170,2,FALSE))</f>
        <v>Community Connections</v>
      </c>
      <c r="T14" s="437"/>
      <c r="U14" s="437"/>
    </row>
    <row r="15" spans="1:32" x14ac:dyDescent="0.25">
      <c r="A15" s="48">
        <v>10</v>
      </c>
      <c r="B15" s="437" t="str">
        <f>IF(VLOOKUP(calculations!$G$3&amp;A15,lists!C$4:D$5170,2,FALSE)=0,"",VLOOKUP(calculations!$G$3&amp;A15,lists!C$4:D$5170,2,FALSE))</f>
        <v>Contemporary</v>
      </c>
      <c r="C15" s="437"/>
      <c r="D15" s="437"/>
      <c r="R15" s="48">
        <v>10</v>
      </c>
      <c r="S15" s="437" t="str">
        <f>IF(VLOOKUP(calculations!$X$3&amp;R15,lists!C$4:D$5170,2,FALSE)=0,"",VLOOKUP(calculations!$X$3&amp;R15,lists!C$4:D$5170,2,FALSE))</f>
        <v>Contemporary</v>
      </c>
      <c r="T15" s="437"/>
      <c r="U15" s="437"/>
    </row>
    <row r="16" spans="1:32" x14ac:dyDescent="0.25">
      <c r="A16" s="48">
        <v>11</v>
      </c>
      <c r="B16" s="437" t="str">
        <f>IF(VLOOKUP(calculations!$G$3&amp;A16,lists!C$4:D$5170,2,FALSE)=0,"",VLOOKUP(calculations!$G$3&amp;A16,lists!C$4:D$5170,2,FALSE))</f>
        <v>Federal City</v>
      </c>
      <c r="C16" s="437"/>
      <c r="D16" s="437"/>
      <c r="R16" s="48">
        <v>11</v>
      </c>
      <c r="S16" s="437" t="str">
        <f>IF(VLOOKUP(calculations!$X$3&amp;R16,lists!C$4:D$5170,2,FALSE)=0,"",VLOOKUP(calculations!$X$3&amp;R16,lists!C$4:D$5170,2,FALSE))</f>
        <v>Federal City</v>
      </c>
      <c r="T16" s="437"/>
      <c r="U16" s="437"/>
    </row>
    <row r="17" spans="1:21" x14ac:dyDescent="0.25">
      <c r="A17" s="48">
        <v>12</v>
      </c>
      <c r="B17" s="437" t="str">
        <f>IF(VLOOKUP(calculations!$G$3&amp;A17,lists!C$4:D$5170,2,FALSE)=0,"",VLOOKUP(calculations!$G$3&amp;A17,lists!C$4:D$5170,2,FALSE))</f>
        <v>First Home Care</v>
      </c>
      <c r="C17" s="437"/>
      <c r="D17" s="437"/>
      <c r="R17" s="48">
        <v>12</v>
      </c>
      <c r="S17" s="437" t="str">
        <f>IF(VLOOKUP(calculations!$X$3&amp;R17,lists!C$4:D$5170,2,FALSE)=0,"",VLOOKUP(calculations!$X$3&amp;R17,lists!C$4:D$5170,2,FALSE))</f>
        <v>First Home Care</v>
      </c>
      <c r="T17" s="437"/>
      <c r="U17" s="437"/>
    </row>
    <row r="18" spans="1:21" x14ac:dyDescent="0.25">
      <c r="A18" s="48">
        <v>13</v>
      </c>
      <c r="B18" s="437" t="str">
        <f>IF(VLOOKUP(calculations!$G$3&amp;A18,lists!C$4:D$5170,2,FALSE)=0,"",VLOOKUP(calculations!$G$3&amp;A18,lists!C$4:D$5170,2,FALSE))</f>
        <v>Foundations for Home &amp; Community</v>
      </c>
      <c r="C18" s="437"/>
      <c r="D18" s="437"/>
      <c r="R18" s="48">
        <v>13</v>
      </c>
      <c r="S18" s="437" t="str">
        <f>IF(VLOOKUP(calculations!$X$3&amp;R18,lists!C$4:D$5170,2,FALSE)=0,"",VLOOKUP(calculations!$X$3&amp;R18,lists!C$4:D$5170,2,FALSE))</f>
        <v>Foundations for Home &amp; Community</v>
      </c>
      <c r="T18" s="437"/>
      <c r="U18" s="437"/>
    </row>
    <row r="19" spans="1:21" x14ac:dyDescent="0.25">
      <c r="A19" s="48">
        <v>14</v>
      </c>
      <c r="B19" s="437" t="str">
        <f>IF(VLOOKUP(calculations!$G$3&amp;A19,lists!C$4:D$5170,2,FALSE)=0,"",VLOOKUP(calculations!$G$3&amp;A19,lists!C$4:D$5170,2,FALSE))</f>
        <v>FPS</v>
      </c>
      <c r="C19" s="437"/>
      <c r="D19" s="437"/>
      <c r="R19" s="48">
        <v>14</v>
      </c>
      <c r="S19" s="437" t="str">
        <f>IF(VLOOKUP(calculations!$X$3&amp;R19,lists!C$4:D$5170,2,FALSE)=0,"",VLOOKUP(calculations!$X$3&amp;R19,lists!C$4:D$5170,2,FALSE))</f>
        <v>FPS</v>
      </c>
      <c r="T19" s="437"/>
      <c r="U19" s="437"/>
    </row>
    <row r="20" spans="1:21" x14ac:dyDescent="0.25">
      <c r="A20" s="48">
        <v>15</v>
      </c>
      <c r="B20" s="437" t="str">
        <f>IF(VLOOKUP(calculations!$G$3&amp;A20,lists!C$4:D$5170,2,FALSE)=0,"",VLOOKUP(calculations!$G$3&amp;A20,lists!C$4:D$5170,2,FALSE))</f>
        <v>FWC</v>
      </c>
      <c r="C20" s="437"/>
      <c r="D20" s="437"/>
      <c r="R20" s="48">
        <v>15</v>
      </c>
      <c r="S20" s="437" t="str">
        <f>IF(VLOOKUP(calculations!$X$3&amp;R20,lists!C$4:D$5170,2,FALSE)=0,"",VLOOKUP(calculations!$X$3&amp;R20,lists!C$4:D$5170,2,FALSE))</f>
        <v>FWC</v>
      </c>
      <c r="T20" s="437"/>
      <c r="U20" s="437"/>
    </row>
    <row r="21" spans="1:21" x14ac:dyDescent="0.25">
      <c r="A21" s="48">
        <v>16</v>
      </c>
      <c r="B21" s="437" t="str">
        <f>IF(VLOOKUP(calculations!$G$3&amp;A21,lists!C$4:D$5170,2,FALSE)=0,"",VLOOKUP(calculations!$G$3&amp;A21,lists!C$4:D$5170,2,FALSE))</f>
        <v>Green Door</v>
      </c>
      <c r="C21" s="437"/>
      <c r="D21" s="437"/>
      <c r="R21" s="48">
        <v>16</v>
      </c>
      <c r="S21" s="437" t="str">
        <f>IF(VLOOKUP(calculations!$X$3&amp;R21,lists!C$4:D$5170,2,FALSE)=0,"",VLOOKUP(calculations!$X$3&amp;R21,lists!C$4:D$5170,2,FALSE))</f>
        <v>Green Door</v>
      </c>
      <c r="T21" s="437"/>
      <c r="U21" s="437"/>
    </row>
    <row r="22" spans="1:21" x14ac:dyDescent="0.25">
      <c r="A22" s="48">
        <v>17</v>
      </c>
      <c r="B22" s="437" t="str">
        <f>IF(VLOOKUP(calculations!$G$3&amp;A22,lists!C$4:D$5170,2,FALSE)=0,"",VLOOKUP(calculations!$G$3&amp;A22,lists!C$4:D$5170,2,FALSE))</f>
        <v>Hillcrest</v>
      </c>
      <c r="C22" s="437"/>
      <c r="D22" s="437"/>
      <c r="R22" s="48">
        <v>17</v>
      </c>
      <c r="S22" s="437" t="str">
        <f>IF(VLOOKUP(calculations!$X$3&amp;R22,lists!C$4:D$5170,2,FALSE)=0,"",VLOOKUP(calculations!$X$3&amp;R22,lists!C$4:D$5170,2,FALSE))</f>
        <v>Hillcrest</v>
      </c>
      <c r="T22" s="437"/>
      <c r="U22" s="437"/>
    </row>
    <row r="23" spans="1:21" x14ac:dyDescent="0.25">
      <c r="A23" s="48">
        <v>18</v>
      </c>
      <c r="B23" s="437" t="str">
        <f>IF(VLOOKUP(calculations!$G$3&amp;A23,lists!C$4:D$5170,2,FALSE)=0,"",VLOOKUP(calculations!$G$3&amp;A23,lists!C$4:D$5170,2,FALSE))</f>
        <v>LAYC</v>
      </c>
      <c r="C23" s="437"/>
      <c r="D23" s="437"/>
      <c r="R23" s="48">
        <v>18</v>
      </c>
      <c r="S23" s="437" t="str">
        <f>IF(VLOOKUP(calculations!$X$3&amp;R23,lists!C$4:D$5170,2,FALSE)=0,"",VLOOKUP(calculations!$X$3&amp;R23,lists!C$4:D$5170,2,FALSE))</f>
        <v>LAYC</v>
      </c>
      <c r="T23" s="437"/>
      <c r="U23" s="437"/>
    </row>
    <row r="24" spans="1:21" x14ac:dyDescent="0.25">
      <c r="A24" s="48">
        <v>19</v>
      </c>
      <c r="B24" s="437" t="str">
        <f>IF(VLOOKUP(calculations!$G$3&amp;A24,lists!C$4:D$5170,2,FALSE)=0,"",VLOOKUP(calculations!$G$3&amp;A24,lists!C$4:D$5170,2,FALSE))</f>
        <v>LCS</v>
      </c>
      <c r="C24" s="437"/>
      <c r="D24" s="437"/>
      <c r="R24" s="48">
        <v>19</v>
      </c>
      <c r="S24" s="437" t="str">
        <f>IF(VLOOKUP(calculations!$X$3&amp;R24,lists!C$4:D$5170,2,FALSE)=0,"",VLOOKUP(calculations!$X$3&amp;R24,lists!C$4:D$5170,2,FALSE))</f>
        <v>LCS</v>
      </c>
      <c r="T24" s="437"/>
      <c r="U24" s="437"/>
    </row>
    <row r="25" spans="1:21" x14ac:dyDescent="0.25">
      <c r="A25" s="48">
        <v>20</v>
      </c>
      <c r="B25" s="437" t="str">
        <f>IF(VLOOKUP(calculations!$G$3&amp;A25,lists!C$4:D$5170,2,FALSE)=0,"",VLOOKUP(calculations!$G$3&amp;A25,lists!C$4:D$5170,2,FALSE))</f>
        <v>LES</v>
      </c>
      <c r="C25" s="437"/>
      <c r="D25" s="437"/>
      <c r="R25" s="48">
        <v>20</v>
      </c>
      <c r="S25" s="437" t="str">
        <f>IF(VLOOKUP(calculations!$X$3&amp;R25,lists!C$4:D$5170,2,FALSE)=0,"",VLOOKUP(calculations!$X$3&amp;R25,lists!C$4:D$5170,2,FALSE))</f>
        <v>LES</v>
      </c>
      <c r="T25" s="437"/>
      <c r="U25" s="437"/>
    </row>
    <row r="26" spans="1:21" x14ac:dyDescent="0.25">
      <c r="A26" s="48">
        <v>21</v>
      </c>
      <c r="B26" s="437" t="str">
        <f>IF(VLOOKUP(calculations!$G$3&amp;A26,lists!C$4:D$5170,2,FALSE)=0,"",VLOOKUP(calculations!$G$3&amp;A26,lists!C$4:D$5170,2,FALSE))</f>
        <v>Marys Center (FF)</v>
      </c>
      <c r="C26" s="437"/>
      <c r="D26" s="437"/>
      <c r="I26" s="20"/>
      <c r="R26" s="48">
        <v>21</v>
      </c>
      <c r="S26" s="437" t="str">
        <f>IF(VLOOKUP(calculations!$X$3&amp;R26,lists!C$4:D$5170,2,FALSE)=0,"",VLOOKUP(calculations!$X$3&amp;R26,lists!C$4:D$5170,2,FALSE))</f>
        <v>Marys Center (FF)</v>
      </c>
      <c r="T26" s="437"/>
      <c r="U26" s="437"/>
    </row>
    <row r="27" spans="1:21" x14ac:dyDescent="0.25">
      <c r="A27" s="48">
        <v>22</v>
      </c>
      <c r="B27" s="437" t="str">
        <f>IF(VLOOKUP(calculations!$G$3&amp;A27,lists!C$4:D$5170,2,FALSE)=0,"",VLOOKUP(calculations!$G$3&amp;A27,lists!C$4:D$5170,2,FALSE))</f>
        <v>Marys Center DC Seed</v>
      </c>
      <c r="C27" s="437"/>
      <c r="D27" s="437"/>
      <c r="R27" s="48">
        <v>22</v>
      </c>
      <c r="S27" s="437" t="str">
        <f>IF(VLOOKUP(calculations!$X$3&amp;R27,lists!C$4:D$5170,2,FALSE)=0,"",VLOOKUP(calculations!$X$3&amp;R27,lists!C$4:D$5170,2,FALSE))</f>
        <v>Marys Center DC Seed</v>
      </c>
      <c r="T27" s="437"/>
      <c r="U27" s="437"/>
    </row>
    <row r="28" spans="1:21" x14ac:dyDescent="0.25">
      <c r="A28" s="48">
        <v>23</v>
      </c>
      <c r="B28" s="437" t="str">
        <f>IF(VLOOKUP(calculations!$G$3&amp;A28,lists!C$4:D$5170,2,FALSE)=0,"",VLOOKUP(calculations!$G$3&amp;A28,lists!C$4:D$5170,2,FALSE))</f>
        <v>Marys Center (FF &amp; DCS)</v>
      </c>
      <c r="C28" s="437"/>
      <c r="D28" s="437"/>
      <c r="R28" s="48">
        <v>23</v>
      </c>
      <c r="S28" s="437" t="str">
        <f>IF(VLOOKUP(calculations!$X$3&amp;R28,lists!C$4:D$5170,2,FALSE)=0,"",VLOOKUP(calculations!$X$3&amp;R28,lists!C$4:D$5170,2,FALSE))</f>
        <v>Marys Center (FF &amp; DCS)</v>
      </c>
      <c r="T28" s="437"/>
      <c r="U28" s="437"/>
    </row>
    <row r="29" spans="1:21" x14ac:dyDescent="0.25">
      <c r="A29" s="48">
        <v>24</v>
      </c>
      <c r="B29" s="437" t="str">
        <f>IF(VLOOKUP(calculations!$G$3&amp;A29,lists!C$4:D$5170,2,FALSE)=0,"",VLOOKUP(calculations!$G$3&amp;A29,lists!C$4:D$5170,2,FALSE))</f>
        <v>MBI HS</v>
      </c>
      <c r="C29" s="437"/>
      <c r="D29" s="437"/>
      <c r="R29" s="48">
        <v>24</v>
      </c>
      <c r="S29" s="437" t="str">
        <f>IF(VLOOKUP(calculations!$X$3&amp;R29,lists!C$4:D$5170,2,FALSE)=0,"",VLOOKUP(calculations!$X$3&amp;R29,lists!C$4:D$5170,2,FALSE))</f>
        <v>MBI HS</v>
      </c>
      <c r="T29" s="437"/>
      <c r="U29" s="437"/>
    </row>
    <row r="30" spans="1:21" x14ac:dyDescent="0.25">
      <c r="A30" s="48">
        <v>25</v>
      </c>
      <c r="B30" s="437" t="str">
        <f>IF(VLOOKUP(calculations!$G$3&amp;A30,lists!C$4:D$5170,2,FALSE)=0,"",VLOOKUP(calculations!$G$3&amp;A30,lists!C$4:D$5170,2,FALSE))</f>
        <v>MD Family Resources</v>
      </c>
      <c r="C30" s="437"/>
      <c r="D30" s="437"/>
      <c r="R30" s="48">
        <v>25</v>
      </c>
      <c r="S30" s="437" t="str">
        <f>IF(VLOOKUP(calculations!$X$3&amp;R30,lists!C$4:D$5170,2,FALSE)=0,"",VLOOKUP(calculations!$X$3&amp;R30,lists!C$4:D$5170,2,FALSE))</f>
        <v>MD Family Resources</v>
      </c>
      <c r="T30" s="437"/>
      <c r="U30" s="437"/>
    </row>
    <row r="31" spans="1:21" x14ac:dyDescent="0.25">
      <c r="A31" s="48">
        <v>26</v>
      </c>
      <c r="B31" s="437" t="str">
        <f>IF(VLOOKUP(calculations!$G$3&amp;A31,lists!C$4:D$5170,2,FALSE)=0,"",VLOOKUP(calculations!$G$3&amp;A31,lists!C$4:D$5170,2,FALSE))</f>
        <v>MedStar Georgetown</v>
      </c>
      <c r="C31" s="437"/>
      <c r="D31" s="437"/>
      <c r="R31" s="48">
        <v>26</v>
      </c>
      <c r="S31" s="437" t="str">
        <f>IF(VLOOKUP(calculations!$X$3&amp;R31,lists!C$4:D$5170,2,FALSE)=0,"",VLOOKUP(calculations!$X$3&amp;R31,lists!C$4:D$5170,2,FALSE))</f>
        <v>MedStar Georgetown</v>
      </c>
      <c r="T31" s="437"/>
      <c r="U31" s="437"/>
    </row>
    <row r="32" spans="1:21" x14ac:dyDescent="0.25">
      <c r="A32" s="48">
        <v>27</v>
      </c>
      <c r="B32" s="437" t="str">
        <f>IF(VLOOKUP(calculations!$G$3&amp;A32,lists!C$4:D$5170,2,FALSE)=0,"",VLOOKUP(calculations!$G$3&amp;A32,lists!C$4:D$5170,2,FALSE))</f>
        <v>PASS</v>
      </c>
      <c r="C32" s="437"/>
      <c r="D32" s="437"/>
      <c r="R32" s="48">
        <v>27</v>
      </c>
      <c r="S32" s="437" t="str">
        <f>IF(VLOOKUP(calculations!$X$3&amp;R32,lists!C$4:D$5170,2,FALSE)=0,"",VLOOKUP(calculations!$X$3&amp;R32,lists!C$4:D$5170,2,FALSE))</f>
        <v>PASS</v>
      </c>
      <c r="T32" s="437"/>
      <c r="U32" s="437"/>
    </row>
    <row r="33" spans="1:32" x14ac:dyDescent="0.25">
      <c r="A33" s="48">
        <v>28</v>
      </c>
      <c r="B33" s="437" t="str">
        <f>IF(VLOOKUP(calculations!$G$3&amp;A33,lists!C$4:D$5170,2,FALSE)=0,"",VLOOKUP(calculations!$G$3&amp;A33,lists!C$4:D$5170,2,FALSE))</f>
        <v>PIECE (FF)</v>
      </c>
      <c r="C33" s="437"/>
      <c r="D33" s="437"/>
      <c r="R33" s="48">
        <v>28</v>
      </c>
      <c r="S33" s="437" t="str">
        <f>IF(VLOOKUP(calculations!$X$3&amp;R33,lists!C$4:D$5170,2,FALSE)=0,"",VLOOKUP(calculations!$X$3&amp;R33,lists!C$4:D$5170,2,FALSE))</f>
        <v>PIECE (FF)</v>
      </c>
      <c r="T33" s="437"/>
      <c r="U33" s="437"/>
    </row>
    <row r="34" spans="1:32" x14ac:dyDescent="0.25">
      <c r="A34" s="48">
        <v>29</v>
      </c>
      <c r="B34" s="437" t="str">
        <f>IF(VLOOKUP(calculations!$G$3&amp;A34,lists!C$4:D$5170,2,FALSE)=0,"",VLOOKUP(calculations!$G$3&amp;A34,lists!C$4:D$5170,2,FALSE))</f>
        <v>PIECE DC Seed</v>
      </c>
      <c r="C34" s="437"/>
      <c r="D34" s="437"/>
      <c r="R34" s="48">
        <v>29</v>
      </c>
      <c r="S34" s="437" t="str">
        <f>IF(VLOOKUP(calculations!$X$3&amp;R34,lists!C$4:D$5170,2,FALSE)=0,"",VLOOKUP(calculations!$X$3&amp;R34,lists!C$4:D$5170,2,FALSE))</f>
        <v>PIECE DC Seed</v>
      </c>
      <c r="T34" s="437"/>
      <c r="U34" s="437"/>
    </row>
    <row r="35" spans="1:32" x14ac:dyDescent="0.25">
      <c r="A35" s="48">
        <v>30</v>
      </c>
      <c r="B35" s="437" t="str">
        <f>IF(VLOOKUP(calculations!$G$3&amp;A35,lists!C$4:D$5170,2,FALSE)=0,"",VLOOKUP(calculations!$G$3&amp;A35,lists!C$4:D$5170,2,FALSE))</f>
        <v>PIECE (FF &amp; DCS)</v>
      </c>
      <c r="C35" s="437"/>
      <c r="D35" s="437"/>
      <c r="R35" s="48">
        <v>30</v>
      </c>
      <c r="S35" s="437" t="str">
        <f>IF(VLOOKUP(calculations!$X$3&amp;R35,lists!C$4:D$5170,2,FALSE)=0,"",VLOOKUP(calculations!$X$3&amp;R35,lists!C$4:D$5170,2,FALSE))</f>
        <v>PIECE (FF &amp; DCS)</v>
      </c>
      <c r="T35" s="437"/>
      <c r="U35" s="437"/>
    </row>
    <row r="36" spans="1:32" s="20" customFormat="1" x14ac:dyDescent="0.25">
      <c r="A36" s="166">
        <v>31</v>
      </c>
      <c r="B36" s="437" t="str">
        <f>IF(VLOOKUP(calculations!$G$3&amp;A36,lists!C$4:D$5170,2,FALSE)=0,"",VLOOKUP(calculations!$G$3&amp;A36,lists!C$4:D$5170,2,FALSE))</f>
        <v>PSI Family Services</v>
      </c>
      <c r="C36" s="437"/>
      <c r="D36" s="437"/>
      <c r="R36" s="166">
        <v>31</v>
      </c>
      <c r="S36" s="437" t="str">
        <f>IF(VLOOKUP(calculations!$X$3&amp;R36,lists!C$4:D$5170,2,FALSE)=0,"",VLOOKUP(calculations!$X$3&amp;R36,lists!C$4:D$5170,2,FALSE))</f>
        <v>PSI Family Services</v>
      </c>
      <c r="T36" s="437"/>
      <c r="U36" s="437"/>
    </row>
    <row r="37" spans="1:32" s="20" customFormat="1" x14ac:dyDescent="0.25">
      <c r="A37" s="166">
        <v>32</v>
      </c>
      <c r="B37" s="437" t="str">
        <f>IF(VLOOKUP(calculations!$G$3&amp;A37,lists!C$4:D$5170,2,FALSE)=0,"",VLOOKUP(calculations!$G$3&amp;A37,lists!C$4:D$5170,2,FALSE))</f>
        <v>Riverside</v>
      </c>
      <c r="C37" s="437"/>
      <c r="D37" s="437"/>
      <c r="R37" s="166">
        <v>32</v>
      </c>
      <c r="S37" s="437" t="str">
        <f>IF(VLOOKUP(calculations!$X$3&amp;R37,lists!C$4:D$5170,2,FALSE)=0,"",VLOOKUP(calculations!$X$3&amp;R37,lists!C$4:D$5170,2,FALSE))</f>
        <v>Riverside</v>
      </c>
      <c r="T37" s="437"/>
      <c r="U37" s="437"/>
    </row>
    <row r="38" spans="1:32" s="20" customFormat="1" x14ac:dyDescent="0.25">
      <c r="A38" s="166">
        <v>33</v>
      </c>
      <c r="B38" s="437" t="str">
        <f>IF(VLOOKUP(calculations!$G$3&amp;A38,lists!C$4:D$5170,2,FALSE)=0,"",VLOOKUP(calculations!$G$3&amp;A38,lists!C$4:D$5170,2,FALSE))</f>
        <v>TFCC</v>
      </c>
      <c r="C38" s="437"/>
      <c r="D38" s="437"/>
      <c r="R38" s="166">
        <v>33</v>
      </c>
      <c r="S38" s="437" t="str">
        <f>IF(VLOOKUP(calculations!$X$3&amp;R38,lists!C$4:D$5170,2,FALSE)=0,"",VLOOKUP(calculations!$X$3&amp;R38,lists!C$4:D$5170,2,FALSE))</f>
        <v>TFCC</v>
      </c>
      <c r="T38" s="437"/>
      <c r="U38" s="437"/>
    </row>
    <row r="39" spans="1:32" s="20" customFormat="1" x14ac:dyDescent="0.25">
      <c r="A39" s="166">
        <v>34</v>
      </c>
      <c r="B39" s="437" t="str">
        <f>IF(VLOOKUP(calculations!$G$3&amp;A39,lists!C$4:D$5170,2,FALSE)=0,"",VLOOKUP(calculations!$G$3&amp;A39,lists!C$4:D$5170,2,FALSE))</f>
        <v>Universal</v>
      </c>
      <c r="C39" s="437"/>
      <c r="D39" s="437"/>
      <c r="R39" s="166">
        <v>34</v>
      </c>
      <c r="S39" s="437" t="str">
        <f>IF(VLOOKUP(calculations!$X$3&amp;R39,lists!C$4:D$5170,2,FALSE)=0,"",VLOOKUP(calculations!$X$3&amp;R39,lists!C$4:D$5170,2,FALSE))</f>
        <v>Universal</v>
      </c>
      <c r="T39" s="437"/>
      <c r="U39" s="437"/>
    </row>
    <row r="40" spans="1:32" s="20" customFormat="1" x14ac:dyDescent="0.25">
      <c r="A40" s="166">
        <v>35</v>
      </c>
      <c r="B40" s="437" t="str">
        <f>IF(VLOOKUP(calculations!$G$3&amp;A40,lists!C$4:D$5170,2,FALSE)=0,"",VLOOKUP(calculations!$G$3&amp;A40,lists!C$4:D$5170,2,FALSE))</f>
        <v>Wayne Center</v>
      </c>
      <c r="C40" s="437"/>
      <c r="D40" s="437"/>
      <c r="R40" s="166">
        <v>35</v>
      </c>
      <c r="S40" s="437" t="str">
        <f>IF(VLOOKUP(calculations!$X$3&amp;R40,lists!C$4:D$5170,2,FALSE)=0,"",VLOOKUP(calculations!$X$3&amp;R40,lists!C$4:D$5170,2,FALSE))</f>
        <v>Wayne Center</v>
      </c>
      <c r="T40" s="437"/>
      <c r="U40" s="437"/>
    </row>
    <row r="41" spans="1:32" s="20" customFormat="1" x14ac:dyDescent="0.25">
      <c r="A41" s="166">
        <v>36</v>
      </c>
      <c r="B41" s="437" t="str">
        <f>IF(VLOOKUP(calculations!$G$3&amp;A41,lists!C$4:D$5170,2,FALSE)=0,"",VLOOKUP(calculations!$G$3&amp;A41,lists!C$4:D$5170,2,FALSE))</f>
        <v>Youth Villages</v>
      </c>
      <c r="C41" s="437"/>
      <c r="D41" s="437"/>
      <c r="R41" s="166">
        <v>36</v>
      </c>
      <c r="S41" s="437" t="str">
        <f>IF(VLOOKUP(calculations!$X$3&amp;R41,lists!C$4:D$5170,2,FALSE)=0,"",VLOOKUP(calculations!$X$3&amp;R41,lists!C$4:D$5170,2,FALSE))</f>
        <v>Youth Villages</v>
      </c>
      <c r="T41" s="437"/>
      <c r="U41" s="437"/>
    </row>
    <row r="42" spans="1:32" s="20" customFormat="1" x14ac:dyDescent="0.25">
      <c r="A42" s="166">
        <v>37</v>
      </c>
      <c r="B42" s="437" t="str">
        <f>IF(VLOOKUP(calculations!$G$3&amp;A42,lists!C$4:D$5170,2,FALSE)=0,"",VLOOKUP(calculations!$G$3&amp;A42,lists!C$4:D$5170,2,FALSE))</f>
        <v/>
      </c>
      <c r="C42" s="437"/>
      <c r="D42" s="437"/>
      <c r="R42" s="166">
        <v>37</v>
      </c>
      <c r="S42" s="437" t="str">
        <f>IF(VLOOKUP(calculations!$X$3&amp;R42,lists!C$4:D$5170,2,FALSE)=0,"",VLOOKUP(calculations!$X$3&amp;R42,lists!C$4:D$5170,2,FALSE))</f>
        <v/>
      </c>
      <c r="T42" s="437"/>
      <c r="U42" s="437"/>
    </row>
    <row r="43" spans="1:32" s="20" customFormat="1" x14ac:dyDescent="0.25">
      <c r="A43" s="166">
        <v>38</v>
      </c>
      <c r="B43" s="437" t="str">
        <f>IF(VLOOKUP(calculations!$G$3&amp;A43,lists!C$4:D$5170,2,FALSE)=0,"",VLOOKUP(calculations!$G$3&amp;A43,lists!C$4:D$5170,2,FALSE))</f>
        <v/>
      </c>
      <c r="C43" s="437"/>
      <c r="D43" s="437"/>
      <c r="R43" s="166">
        <v>38</v>
      </c>
      <c r="S43" s="437" t="str">
        <f>IF(VLOOKUP(calculations!$X$3&amp;R43,lists!C$4:D$5170,2,FALSE)=0,"",VLOOKUP(calculations!$X$3&amp;R43,lists!C$4:D$5170,2,FALSE))</f>
        <v/>
      </c>
      <c r="T43" s="437"/>
      <c r="U43" s="437"/>
    </row>
    <row r="44" spans="1:32" s="20" customFormat="1" x14ac:dyDescent="0.25">
      <c r="A44" s="166">
        <v>39</v>
      </c>
      <c r="B44" s="437" t="str">
        <f>IF(VLOOKUP(calculations!$G$3&amp;A44,lists!C$4:D$5170,2,FALSE)=0,"",VLOOKUP(calculations!$G$3&amp;A44,lists!C$4:D$5170,2,FALSE))</f>
        <v/>
      </c>
      <c r="C44" s="437"/>
      <c r="D44" s="437"/>
      <c r="R44" s="166">
        <v>39</v>
      </c>
      <c r="S44" s="437" t="str">
        <f>IF(VLOOKUP(calculations!$X$3&amp;R44,lists!C$4:D$5170,2,FALSE)=0,"",VLOOKUP(calculations!$X$3&amp;R44,lists!C$4:D$5170,2,FALSE))</f>
        <v/>
      </c>
      <c r="T44" s="437"/>
      <c r="U44" s="437"/>
    </row>
    <row r="45" spans="1:32" s="20" customFormat="1" x14ac:dyDescent="0.25">
      <c r="A45" s="166">
        <v>40</v>
      </c>
      <c r="B45" s="437" t="str">
        <f>IF(VLOOKUP(calculations!$G$3&amp;A45,lists!C$4:D$5170,2,FALSE)=0,"",VLOOKUP(calculations!$G$3&amp;A45,lists!C$4:D$5170,2,FALSE))</f>
        <v/>
      </c>
      <c r="C45" s="437"/>
      <c r="D45" s="437"/>
      <c r="R45" s="166">
        <v>40</v>
      </c>
      <c r="S45" s="437" t="str">
        <f>IF(VLOOKUP(calculations!$X$3&amp;R45,lists!C$4:D$5170,2,FALSE)=0,"",VLOOKUP(calculations!$X$3&amp;R45,lists!C$4:D$5170,2,FALSE))</f>
        <v/>
      </c>
      <c r="T45" s="437"/>
      <c r="U45" s="437"/>
    </row>
    <row r="46" spans="1:32" x14ac:dyDescent="0.25">
      <c r="A46" s="20" t="str">
        <f>calculations!$L$3&amp;calculations!$G$3&amp;" "&amp;calculations!$B$3&amp;calculations!$B46</f>
        <v>AllAll Combined43770</v>
      </c>
      <c r="B46" s="34">
        <f>IF(B48="","",INDEX(lists!F$5:H$200,MATCH(B48,lists!H$5:H$200,1)-1,3))</f>
        <v>43770</v>
      </c>
      <c r="F46" s="30">
        <f>SUMIF(data2!$B$2:$B$40000,calculations!$A46,data2!$I$2:$I$40000)</f>
        <v>529</v>
      </c>
      <c r="N46" s="30">
        <f>SUMIF(data2!$B$2:$B$40000,calculations!$A46,data2!S$2:S$40000)</f>
        <v>65</v>
      </c>
      <c r="O46" s="30">
        <f>SUMIF(data2!$B$2:$B$40000,calculations!$A46,data2!N$2:N$40000)</f>
        <v>464</v>
      </c>
      <c r="R46" s="20" t="str">
        <f>calculations!$AC$3&amp;calculations!$X$3&amp;" "&amp;calculations!$S$3&amp;calculations!$S46</f>
        <v>AllAll Combined43770</v>
      </c>
      <c r="S46" s="34">
        <f>IF(S48="","",INDEX(lists!F$5:H$200,MATCH(S48,lists!H$5:H$200,1)-1,3))</f>
        <v>43770</v>
      </c>
      <c r="T46" s="20"/>
      <c r="U46" s="20"/>
      <c r="V46" s="20"/>
      <c r="W46" s="30">
        <f>SUMIF(data2!$B$2:$B$40000,calculations!$R46,data2!I$2:I$40000)</f>
        <v>529</v>
      </c>
      <c r="X46" s="20"/>
      <c r="Y46" s="20"/>
      <c r="Z46" s="20"/>
      <c r="AA46" s="20"/>
      <c r="AB46" s="20"/>
      <c r="AC46" s="20"/>
      <c r="AD46" s="20"/>
      <c r="AE46" s="30">
        <f>SUMIF(data2!$B$2:$B$40000,calculations!$R46,data2!S$2:S$40000)</f>
        <v>65</v>
      </c>
      <c r="AF46" s="30">
        <f>SUMIF(data2!$B$2:$B$40000,calculations!$R46,data2!N$2:N$40000)</f>
        <v>464</v>
      </c>
    </row>
    <row r="47" spans="1:32" ht="30" x14ac:dyDescent="0.25">
      <c r="A47" s="151" t="s">
        <v>479</v>
      </c>
      <c r="B47" s="152" t="s">
        <v>21</v>
      </c>
      <c r="C47" s="152" t="s">
        <v>480</v>
      </c>
      <c r="D47" s="152" t="s">
        <v>481</v>
      </c>
      <c r="E47" s="152" t="s">
        <v>482</v>
      </c>
      <c r="F47" s="152" t="s">
        <v>24</v>
      </c>
      <c r="G47" s="152" t="s">
        <v>32</v>
      </c>
      <c r="H47" s="152" t="s">
        <v>483</v>
      </c>
      <c r="I47" s="152" t="s">
        <v>484</v>
      </c>
      <c r="J47" s="152" t="s">
        <v>485</v>
      </c>
      <c r="K47" s="152" t="s">
        <v>488</v>
      </c>
      <c r="L47" s="152" t="s">
        <v>489</v>
      </c>
      <c r="M47" s="152" t="s">
        <v>37</v>
      </c>
      <c r="N47" s="152" t="s">
        <v>486</v>
      </c>
      <c r="O47" s="153" t="s">
        <v>487</v>
      </c>
      <c r="R47" s="158" t="s">
        <v>479</v>
      </c>
      <c r="S47" s="159" t="s">
        <v>21</v>
      </c>
      <c r="T47" s="159" t="s">
        <v>480</v>
      </c>
      <c r="U47" s="159" t="s">
        <v>481</v>
      </c>
      <c r="V47" s="159" t="s">
        <v>482</v>
      </c>
      <c r="W47" s="159" t="s">
        <v>24</v>
      </c>
      <c r="X47" s="159" t="s">
        <v>32</v>
      </c>
      <c r="Y47" s="159" t="s">
        <v>483</v>
      </c>
      <c r="Z47" s="159" t="s">
        <v>484</v>
      </c>
      <c r="AA47" s="159" t="s">
        <v>485</v>
      </c>
      <c r="AB47" s="159" t="s">
        <v>488</v>
      </c>
      <c r="AC47" s="159" t="s">
        <v>489</v>
      </c>
      <c r="AD47" s="159" t="s">
        <v>37</v>
      </c>
      <c r="AE47" s="159" t="s">
        <v>486</v>
      </c>
      <c r="AF47" s="160" t="s">
        <v>487</v>
      </c>
    </row>
    <row r="48" spans="1:32" x14ac:dyDescent="0.25">
      <c r="A48" s="20" t="str">
        <f>calculations!$L$3&amp;calculations!$G$3&amp;" "&amp;calculations!$B$3&amp;calculations!$B48</f>
        <v>AllAll Combined43800</v>
      </c>
      <c r="B48" s="34">
        <f>VLOOKUP(display!O12,lists!G5:H200,2,FALSE)</f>
        <v>43800</v>
      </c>
      <c r="C48" s="30">
        <f>IF(B48="","",IF(SUMIF(data2!$B$2:$B$20003,calculations!$A48,data2!F$2:F$20003)=0,"",SUMIF(data2!$B$2:$B$20003,calculations!$A48,data2!F$2:F$20003)))</f>
        <v>91</v>
      </c>
      <c r="D48" s="30">
        <f>IF(B48="","",IF(SUMIF(data2!$B$2:$B$20003,calculations!$A48,data2!G$2:G$20003)=0,"",SUMIF(data2!$B$2:$B$20003,calculations!$A48,data2!G$2:G$20003)))</f>
        <v>97.5</v>
      </c>
      <c r="E48" s="23">
        <f t="shared" ref="E48:E59" si="0">IF(B48="","",IF(D48="","",C48/D48))</f>
        <v>0.93333333333333335</v>
      </c>
      <c r="F48" s="30">
        <f>IF($B48="","",IF(SUMIF(data2!$B$2:$B$20003,calculations!$A48,data2!I$2:I$20003)=0,"",SUMIF(data2!$B$2:$B$20003,calculations!$A48,data2!I$2:I$20003)))</f>
        <v>511</v>
      </c>
      <c r="G48" s="30">
        <f>IF($B48="","",IF(SUMIF(data2!$B$2:$B$20003,calculations!$A48,data2!J$2:J$20003)=0,"",SUMIF(data2!$B$2:$B$20003,calculations!$A48,data2!J$2:J$20003)))</f>
        <v>738</v>
      </c>
      <c r="H48" s="23">
        <f t="shared" ref="H48:H59" si="1">IF(E48="","",IF(G48="","",F48/G48))</f>
        <v>0.69241192411924124</v>
      </c>
      <c r="I48" s="30">
        <f>IF($B48="","",IF(SUMIF(data2!$B$2:$B$20003,calculations!$A48,data2!L$2:L$20003)=0,"",SUMIF(data2!$B$2:$B$20003,calculations!$A48,data2!L$2:L$20003)))</f>
        <v>806</v>
      </c>
      <c r="J48" s="23">
        <f t="shared" ref="J48:J59" si="2">IF(G48="","",IF(I48="","",G48/I48))</f>
        <v>0.91563275434243174</v>
      </c>
      <c r="K48" s="30">
        <f>IF($B48="","",IF(SUMIF(data2!$B$2:$B$20003,calculations!$A48,data2!P$2:P$20003)=0,IF(L48="","",0),SUMIF(data2!$B$2:$B$20003,calculations!$A48,data2!P$2:P$20003)))</f>
        <v>32</v>
      </c>
      <c r="L48" s="30">
        <f>IF($B48="","",IF(SUMIF(data2!$B$2:$B$20003,calculations!$A48,data2!Q$2:Q$20003)=0,"",SUMIF(data2!$B$2:$B$20003,calculations!$A48,data2!Q$2:Q$20003)))</f>
        <v>39</v>
      </c>
      <c r="M48" s="23">
        <f t="shared" ref="M48:M60" si="3">IF(B48="","",IF(L48="","",K48/L48))</f>
        <v>0.82051282051282048</v>
      </c>
      <c r="N48" s="30">
        <f>IF(B48="","",SUMIF(data2!$B$2:$B$20003,calculations!$A48,data2!S$2:S$20003))</f>
        <v>70</v>
      </c>
      <c r="O48" s="30">
        <f>IF(B48="","",SUMIF(data2!$B$2:$B$20003,calculations!$A48,data2!N$2:N$20003))</f>
        <v>441</v>
      </c>
      <c r="R48" s="20" t="str">
        <f>calculations!$AC$3&amp;calculations!$X$3&amp;" "&amp;calculations!$S$3&amp;calculations!$S48</f>
        <v>AllAll Combined43800</v>
      </c>
      <c r="S48" s="34">
        <f t="shared" ref="S48" si="4">B48</f>
        <v>43800</v>
      </c>
      <c r="T48" s="30">
        <f>IF(S48="","",IF(SUMIF(data2!$B$2:$B$20003,calculations!$R48,data2!F$2:F$20003)=0,"",SUMIF(data2!$B$2:$B$20003,calculations!$R48,data2!F$2:F$20003)))</f>
        <v>91</v>
      </c>
      <c r="U48" s="30">
        <f>IF(S48="","",IF(SUMIF(data2!$B$2:$B$20003,calculations!$R48,data2!G$2:G$20003)=0,"",SUMIF(data2!$B$2:$B$20003,calculations!$R48,data2!G$2:G$20003)))</f>
        <v>97.5</v>
      </c>
      <c r="V48" s="23">
        <f t="shared" ref="V48:V59" si="5">IF(S48="","",IF(U48="","",T48/U48))</f>
        <v>0.93333333333333335</v>
      </c>
      <c r="W48" s="30">
        <f>IF($B48="","",IF(SUMIF(data2!$B$2:$B$20003,calculations!$R48,data2!I$2:I$20003)=0,"",SUMIF(data2!$B$2:$B$20003,calculations!$R48,data2!I$2:I$20003)))</f>
        <v>511</v>
      </c>
      <c r="X48" s="30">
        <f>IF($B48="","",IF(SUMIF(data2!$B$2:$B$20003,calculations!$R48,data2!J$2:J$20003)=0,"",SUMIF(data2!$B$2:$B$20003,calculations!$R48,data2!J$2:J$20003)))</f>
        <v>738</v>
      </c>
      <c r="Y48" s="23">
        <f t="shared" ref="Y48:Y59" si="6">IF(V48="","",IF(X48=0,"",W48/X48))</f>
        <v>0.69241192411924124</v>
      </c>
      <c r="Z48" s="30">
        <f>IF($B48="","",IF(SUMIF(data2!$B$2:$B$20003,calculations!$R48,data2!L$2:L$20003)=0,"",SUMIF(data2!$B$2:$B$20003,calculations!$R48,data2!L$2:L$20003)))</f>
        <v>806</v>
      </c>
      <c r="AA48" s="23">
        <f t="shared" ref="AA48:AA59" si="7">IF(X48="","",X48/Z48)</f>
        <v>0.91563275434243174</v>
      </c>
      <c r="AB48" s="30">
        <f>IF($S48="","",IF(SUMIF(data2!$B$2:$B$20003,calculations!$R48,data2!P$2:P$20003)=0,IF(AC48="","",0),SUMIF(data2!$B$2:$B$20003,calculations!$R48,data2!P$2:P$20003)))</f>
        <v>32</v>
      </c>
      <c r="AC48" s="30">
        <f>IF($S48="","",IF(SUMIF(data2!$B$2:$B$20003,calculations!$R48,data2!Q$2:Q$20003)=0,"",SUMIF(data2!$B$2:$B$20003,calculations!$R48,data2!Q$2:Q$20003)))</f>
        <v>39</v>
      </c>
      <c r="AD48" s="23">
        <f>IF(S48="","",IF(AC48="","",AB48/AC48))</f>
        <v>0.82051282051282048</v>
      </c>
      <c r="AE48" s="30">
        <f>IF(S48="","",SUMIF(data2!$B$2:$B$20003,calculations!$R48,data2!S$2:S$20003))</f>
        <v>70</v>
      </c>
      <c r="AF48" s="30">
        <f>IF(S48="","",SUMIF(data2!$B$2:$B$20003,calculations!$R48,data2!N$2:N$20003))</f>
        <v>441</v>
      </c>
    </row>
    <row r="49" spans="1:32" x14ac:dyDescent="0.25">
      <c r="A49" s="20" t="str">
        <f>calculations!$L$3&amp;calculations!$G$3&amp;" "&amp;calculations!$B$3&amp;calculations!$B49</f>
        <v>AllAll Combined43831</v>
      </c>
      <c r="B49" s="34">
        <f>IFERROR(IF(INDEX(lists!F$5:H$200,MATCH(B48,lists!H$5:H$200,1)+1,3)&gt;VLOOKUP(display!$O$18,lists!G$5:I$200,2,FALSE),"",INDEX(lists!F$5:H$200,MATCH(B48,lists!H$5:H$200,1)+1,3)),"")</f>
        <v>43831</v>
      </c>
      <c r="C49" s="30">
        <f>IF(B49="","",IF(SUMIF(data2!$B$2:$B$20003,calculations!$A49,data2!F$2:F$20003)=0,"",SUMIF(data2!$B$2:$B$20003,calculations!$A49,data2!F$2:F$20003)))</f>
        <v>82.5</v>
      </c>
      <c r="D49" s="30">
        <f>IF(B49="","",IF(SUMIF(data2!$B$2:$B$20003,calculations!$A49,data2!G$2:G$20003)=0,"",SUMIF(data2!$B$2:$B$20003,calculations!$A49,data2!G$2:G$20003)))</f>
        <v>88.5</v>
      </c>
      <c r="E49" s="23">
        <f t="shared" si="0"/>
        <v>0.93220338983050843</v>
      </c>
      <c r="F49" s="30">
        <f>IF($B49="","",IF(SUMIF(data2!$B$2:$B$20003,calculations!$A49,data2!I$2:I$20003)=0,"",SUMIF(data2!$B$2:$B$20003,calculations!$A49,data2!I$2:I$20003)))</f>
        <v>521</v>
      </c>
      <c r="G49" s="30">
        <f>IF($B49="","",IF(SUMIF(data2!$B$2:$B$20003,calculations!$A49,data2!J$2:J$20003)=0,"",SUMIF(data2!$B$2:$B$20003,calculations!$A49,data2!J$2:J$20003)))</f>
        <v>651</v>
      </c>
      <c r="H49" s="23">
        <f t="shared" si="1"/>
        <v>0.80030721966205842</v>
      </c>
      <c r="I49" s="30">
        <f>IF($B49="","",IF(SUMIF(data2!$B$2:$B$20003,calculations!$A49,data2!L$2:L$20003)=0,"",SUMIF(data2!$B$2:$B$20003,calculations!$A49,data2!L$2:L$20003)))</f>
        <v>727</v>
      </c>
      <c r="J49" s="23">
        <f t="shared" si="2"/>
        <v>0.89546079779917465</v>
      </c>
      <c r="K49" s="30">
        <f>IF($B49="","",IF(SUMIF(data2!$B$2:$B$20003,calculations!$A49,data2!P$2:P$20003)=0,IF(L49="","",0),SUMIF(data2!$B$2:$B$20003,calculations!$A49,data2!P$2:P$20003)))</f>
        <v>30</v>
      </c>
      <c r="L49" s="30">
        <f>IF($B49="","",IF(SUMIF(data2!$B$2:$B$20003,calculations!$A49,data2!Q$2:Q$20003)=0,"",SUMIF(data2!$B$2:$B$20003,calculations!$A49,data2!Q$2:Q$20003)))</f>
        <v>43</v>
      </c>
      <c r="M49" s="23">
        <f t="shared" si="3"/>
        <v>0.69767441860465118</v>
      </c>
      <c r="N49" s="30">
        <f>IF(B49="","",SUMIF(data2!$B$2:$B$20003,calculations!$A49,data2!S$2:S$20003))</f>
        <v>66</v>
      </c>
      <c r="O49" s="30">
        <f>IF(B49="","",SUMIF(data2!$B$2:$B$20003,calculations!$A49,data2!N$2:N$20003))</f>
        <v>456</v>
      </c>
      <c r="R49" s="20" t="str">
        <f>calculations!$AC$3&amp;calculations!$X$3&amp;" "&amp;calculations!$S$3&amp;calculations!$S49</f>
        <v>AllAll Combined43831</v>
      </c>
      <c r="S49" s="34">
        <f>IFERROR(IF(INDEX(lists!F$5:H$200,MATCH(S48,lists!H$5:H$200,1)+1,3)&gt;VLOOKUP(display!$O$18,lists!G$5:I$200,2,FALSE),"",INDEX(lists!F$5:H$200,MATCH(S48,lists!H$5:H$200,1)+1,3)),"")</f>
        <v>43831</v>
      </c>
      <c r="T49" s="30">
        <f>IF(S49="","",IF(SUMIF(data2!$B$2:$B$20003,calculations!$R49,data2!F$2:F$20003)=0,"",SUMIF(data2!$B$2:$B$20003,calculations!$R49,data2!F$2:F$20003)))</f>
        <v>82.5</v>
      </c>
      <c r="U49" s="30">
        <f>IF(S49="","",IF(SUMIF(data2!$B$2:$B$20003,calculations!$R49,data2!G$2:G$20003)=0,"",SUMIF(data2!$B$2:$B$20003,calculations!$R49,data2!G$2:G$20003)))</f>
        <v>88.5</v>
      </c>
      <c r="V49" s="23">
        <f t="shared" si="5"/>
        <v>0.93220338983050843</v>
      </c>
      <c r="W49" s="30">
        <f>IF($B49="","",IF(SUMIF(data2!$B$2:$B$20003,calculations!$R49,data2!I$2:I$20003)=0,"",SUMIF(data2!$B$2:$B$20003,calculations!$R49,data2!I$2:I$20003)))</f>
        <v>521</v>
      </c>
      <c r="X49" s="30">
        <f>IF($B49="","",IF(SUMIF(data2!$B$2:$B$20003,calculations!$R49,data2!J$2:J$20003)=0,"",SUMIF(data2!$B$2:$B$20003,calculations!$R49,data2!J$2:J$20003)))</f>
        <v>651</v>
      </c>
      <c r="Y49" s="23">
        <f t="shared" si="6"/>
        <v>0.80030721966205842</v>
      </c>
      <c r="Z49" s="30">
        <f>IF($B49="","",IF(SUMIF(data2!$B$2:$B$20003,calculations!$R49,data2!L$2:L$20003)=0,"",SUMIF(data2!$B$2:$B$20003,calculations!$R49,data2!L$2:L$20003)))</f>
        <v>727</v>
      </c>
      <c r="AA49" s="23">
        <f t="shared" si="7"/>
        <v>0.89546079779917465</v>
      </c>
      <c r="AB49" s="30">
        <f>IF($S49="","",IF(SUMIF(data2!$B$2:$B$20003,calculations!$R49,data2!P$2:P$20003)=0,IF(AC49="","",0),SUMIF(data2!$B$2:$B$20003,calculations!$R49,data2!P$2:P$20003)))</f>
        <v>30</v>
      </c>
      <c r="AC49" s="30">
        <f>IF($S49="","",IF(SUMIF(data2!$B$2:$B$20003,calculations!$R49,data2!Q$2:Q$20003)=0,"",SUMIF(data2!$B$2:$B$20003,calculations!$R49,data2!Q$2:Q$20003)))</f>
        <v>43</v>
      </c>
      <c r="AD49" s="23">
        <f t="shared" ref="AD49:AD59" si="8">IF(S49="","",IF(AC49="","",AB49/AC49))</f>
        <v>0.69767441860465118</v>
      </c>
      <c r="AE49" s="30">
        <f>IF(S49="","",SUMIF(data2!$B$2:$B$20003,calculations!$R49,data2!S$2:S$20003))</f>
        <v>66</v>
      </c>
      <c r="AF49" s="30">
        <f>IF(S49="","",SUMIF(data2!$B$2:$B$20003,calculations!$R49,data2!N$2:N$20003))</f>
        <v>456</v>
      </c>
    </row>
    <row r="50" spans="1:32" x14ac:dyDescent="0.25">
      <c r="A50" s="20" t="str">
        <f>calculations!$L$3&amp;calculations!$G$3&amp;" "&amp;calculations!$B$3&amp;calculations!$B50</f>
        <v>AllAll Combined43862</v>
      </c>
      <c r="B50" s="34">
        <f>IFERROR(IF(INDEX(lists!F$5:H$200,MATCH(B49,lists!H$5:H$200,1)+1,3)&gt;VLOOKUP(display!$O$18,lists!G$5:I$200,2,FALSE),"",INDEX(lists!F$5:H$200,MATCH(B49,lists!H$5:H$200,1)+1,3)),"")</f>
        <v>43862</v>
      </c>
      <c r="C50" s="30">
        <f>IF(B50="","",IF(SUMIF(data2!$B$2:$B$20003,calculations!$A50,data2!F$2:F$20003)=0,"",SUMIF(data2!$B$2:$B$20003,calculations!$A50,data2!F$2:F$20003)))</f>
        <v>83.5</v>
      </c>
      <c r="D50" s="30">
        <f>IF(B50="","",IF(SUMIF(data2!$B$2:$B$20003,calculations!$A50,data2!G$2:G$20003)=0,"",SUMIF(data2!$B$2:$B$20003,calculations!$A50,data2!G$2:G$20003)))</f>
        <v>88.5</v>
      </c>
      <c r="E50" s="23">
        <f t="shared" si="0"/>
        <v>0.94350282485875703</v>
      </c>
      <c r="F50" s="30">
        <f>IF($B50="","",IF(SUMIF(data2!$B$2:$B$20003,calculations!$A50,data2!I$2:I$20003)=0,"",SUMIF(data2!$B$2:$B$20003,calculations!$A50,data2!I$2:I$20003)))</f>
        <v>526</v>
      </c>
      <c r="G50" s="30">
        <f>IF($B50="","",IF(SUMIF(data2!$B$2:$B$20003,calculations!$A50,data2!J$2:J$20003)=0,"",SUMIF(data2!$B$2:$B$20003,calculations!$A50,data2!J$2:J$20003)))</f>
        <v>659</v>
      </c>
      <c r="H50" s="23">
        <f t="shared" si="1"/>
        <v>0.79817905918057663</v>
      </c>
      <c r="I50" s="30">
        <f>IF($B50="","",IF(SUMIF(data2!$B$2:$B$20003,calculations!$A50,data2!L$2:L$20003)=0,"",SUMIF(data2!$B$2:$B$20003,calculations!$A50,data2!L$2:L$20003)))</f>
        <v>727</v>
      </c>
      <c r="J50" s="23">
        <f t="shared" si="2"/>
        <v>0.90646492434662995</v>
      </c>
      <c r="K50" s="30">
        <f>IF($B50="","",IF(SUMIF(data2!$B$2:$B$20003,calculations!$A50,data2!P$2:P$20003)=0,IF(L50="","",0),SUMIF(data2!$B$2:$B$20003,calculations!$A50,data2!P$2:P$20003)))</f>
        <v>25</v>
      </c>
      <c r="L50" s="30">
        <f>IF($B50="","",IF(SUMIF(data2!$B$2:$B$20003,calculations!$A50,data2!Q$2:Q$20003)=0,"",SUMIF(data2!$B$2:$B$20003,calculations!$A50,data2!Q$2:Q$20003)))</f>
        <v>61</v>
      </c>
      <c r="M50" s="23">
        <f t="shared" si="3"/>
        <v>0.4098360655737705</v>
      </c>
      <c r="N50" s="30">
        <f>IF(B50="","",SUMIF(data2!$B$2:$B$20003,calculations!$A50,data2!S$2:S$20003))</f>
        <v>71</v>
      </c>
      <c r="O50" s="30">
        <f>IF(B50="","",SUMIF(data2!$B$2:$B$20003,calculations!$A50,data2!N$2:N$20003))</f>
        <v>455</v>
      </c>
      <c r="R50" s="20" t="str">
        <f>calculations!$AC$3&amp;calculations!$X$3&amp;" "&amp;calculations!$S$3&amp;calculations!$S50</f>
        <v>AllAll Combined43862</v>
      </c>
      <c r="S50" s="34">
        <f>IFERROR(IF(INDEX(lists!F$5:H$200,MATCH(S49,lists!H$5:H$200,1)+1,3)&gt;VLOOKUP(display!$O$18,lists!G$5:I$200,2,FALSE),"",INDEX(lists!F$5:H$200,MATCH(S49,lists!H$5:H$200,1)+1,3)),"")</f>
        <v>43862</v>
      </c>
      <c r="T50" s="30">
        <f>IF(S50="","",IF(SUMIF(data2!$B$2:$B$20003,calculations!$R50,data2!F$2:F$20003)=0,"",SUMIF(data2!$B$2:$B$20003,calculations!$R50,data2!F$2:F$20003)))</f>
        <v>83.5</v>
      </c>
      <c r="U50" s="30">
        <f>IF(S50="","",IF(SUMIF(data2!$B$2:$B$20003,calculations!$R50,data2!G$2:G$20003)=0,"",SUMIF(data2!$B$2:$B$20003,calculations!$R50,data2!G$2:G$20003)))</f>
        <v>88.5</v>
      </c>
      <c r="V50" s="23">
        <f t="shared" si="5"/>
        <v>0.94350282485875703</v>
      </c>
      <c r="W50" s="30">
        <f>IF($B50="","",IF(SUMIF(data2!$B$2:$B$20003,calculations!$R50,data2!I$2:I$20003)=0,"",SUMIF(data2!$B$2:$B$20003,calculations!$R50,data2!I$2:I$20003)))</f>
        <v>526</v>
      </c>
      <c r="X50" s="30">
        <f>IF($B50="","",IF(SUMIF(data2!$B$2:$B$20003,calculations!$R50,data2!J$2:J$20003)=0,"",SUMIF(data2!$B$2:$B$20003,calculations!$R50,data2!J$2:J$20003)))</f>
        <v>659</v>
      </c>
      <c r="Y50" s="23">
        <f t="shared" si="6"/>
        <v>0.79817905918057663</v>
      </c>
      <c r="Z50" s="30">
        <f>IF($B50="","",IF(SUMIF(data2!$B$2:$B$20003,calculations!$R50,data2!L$2:L$20003)=0,"",SUMIF(data2!$B$2:$B$20003,calculations!$R50,data2!L$2:L$20003)))</f>
        <v>727</v>
      </c>
      <c r="AA50" s="23">
        <f t="shared" si="7"/>
        <v>0.90646492434662995</v>
      </c>
      <c r="AB50" s="30">
        <f>IF($S50="","",IF(SUMIF(data2!$B$2:$B$20003,calculations!$R50,data2!P$2:P$20003)=0,IF(AC50="","",0),SUMIF(data2!$B$2:$B$20003,calculations!$R50,data2!P$2:P$20003)))</f>
        <v>25</v>
      </c>
      <c r="AC50" s="30">
        <f>IF($S50="","",IF(SUMIF(data2!$B$2:$B$20003,calculations!$R50,data2!Q$2:Q$20003)=0,"",SUMIF(data2!$B$2:$B$20003,calculations!$R50,data2!Q$2:Q$20003)))</f>
        <v>61</v>
      </c>
      <c r="AD50" s="23">
        <f t="shared" si="8"/>
        <v>0.4098360655737705</v>
      </c>
      <c r="AE50" s="30">
        <f>IF(S50="","",SUMIF(data2!$B$2:$B$20003,calculations!$R50,data2!S$2:S$20003))</f>
        <v>71</v>
      </c>
      <c r="AF50" s="30">
        <f>IF(S50="","",SUMIF(data2!$B$2:$B$20003,calculations!$R50,data2!N$2:N$20003))</f>
        <v>455</v>
      </c>
    </row>
    <row r="51" spans="1:32" x14ac:dyDescent="0.25">
      <c r="A51" s="20" t="str">
        <f>calculations!$L$3&amp;calculations!$G$3&amp;" "&amp;calculations!$B$3&amp;calculations!$B51</f>
        <v>AllAll Combined43891</v>
      </c>
      <c r="B51" s="34">
        <f>IFERROR(IF(INDEX(lists!F$5:H$200,MATCH(B50,lists!H$5:H$200,1)+1,3)&gt;VLOOKUP(display!$O$18,lists!G$5:I$200,2,FALSE),"",INDEX(lists!F$5:H$200,MATCH(B50,lists!H$5:H$200,1)+1,3)),"")</f>
        <v>43891</v>
      </c>
      <c r="C51" s="30">
        <f>IF(B51="","",IF(SUMIF(data2!$B$2:$B$20003,calculations!$A51,data2!F$2:F$20003)=0,"",SUMIF(data2!$B$2:$B$20003,calculations!$A51,data2!F$2:F$20003)))</f>
        <v>86.5</v>
      </c>
      <c r="D51" s="30">
        <f>IF(B51="","",IF(SUMIF(data2!$B$2:$B$20003,calculations!$A51,data2!G$2:G$20003)=0,"",SUMIF(data2!$B$2:$B$20003,calculations!$A51,data2!G$2:G$20003)))</f>
        <v>91.5</v>
      </c>
      <c r="E51" s="23">
        <f t="shared" si="0"/>
        <v>0.94535519125683065</v>
      </c>
      <c r="F51" s="30">
        <f>IF($B51="","",IF(SUMIF(data2!$B$2:$B$20003,calculations!$A51,data2!I$2:I$20003)=0,"",SUMIF(data2!$B$2:$B$20003,calculations!$A51,data2!I$2:I$20003)))</f>
        <v>537</v>
      </c>
      <c r="G51" s="30">
        <f>IF($B51="","",IF(SUMIF(data2!$B$2:$B$20003,calculations!$A51,data2!J$2:J$20003)=0,"",SUMIF(data2!$B$2:$B$20003,calculations!$A51,data2!J$2:J$20003)))</f>
        <v>674</v>
      </c>
      <c r="H51" s="23">
        <f t="shared" si="1"/>
        <v>0.79673590504451042</v>
      </c>
      <c r="I51" s="30">
        <f>IF($B51="","",IF(SUMIF(data2!$B$2:$B$20003,calculations!$A51,data2!L$2:L$20003)=0,"",SUMIF(data2!$B$2:$B$20003,calculations!$A51,data2!L$2:L$20003)))</f>
        <v>743</v>
      </c>
      <c r="J51" s="23">
        <f t="shared" si="2"/>
        <v>0.90713324360699865</v>
      </c>
      <c r="K51" s="30">
        <f>IF($B51="","",IF(SUMIF(data2!$B$2:$B$20003,calculations!$A51,data2!P$2:P$20003)=0,IF(L51="","",0),SUMIF(data2!$B$2:$B$20003,calculations!$A51,data2!P$2:P$20003)))</f>
        <v>12</v>
      </c>
      <c r="L51" s="30">
        <f>IF($B51="","",IF(SUMIF(data2!$B$2:$B$20003,calculations!$A51,data2!Q$2:Q$20003)=0,"",SUMIF(data2!$B$2:$B$20003,calculations!$A51,data2!Q$2:Q$20003)))</f>
        <v>40</v>
      </c>
      <c r="M51" s="23">
        <f t="shared" si="3"/>
        <v>0.3</v>
      </c>
      <c r="N51" s="30">
        <f>IF(B51="","",SUMIF(data2!$B$2:$B$20003,calculations!$A51,data2!S$2:S$20003))</f>
        <v>55</v>
      </c>
      <c r="O51" s="30">
        <f>IF(B51="","",SUMIF(data2!$B$2:$B$20003,calculations!$A51,data2!N$2:N$20003))</f>
        <v>482</v>
      </c>
      <c r="R51" s="20" t="str">
        <f>calculations!$AC$3&amp;calculations!$X$3&amp;" "&amp;calculations!$S$3&amp;calculations!$S51</f>
        <v>AllAll Combined43891</v>
      </c>
      <c r="S51" s="34">
        <f>IFERROR(IF(INDEX(lists!F$5:H$200,MATCH(S50,lists!H$5:H$200,1)+1,3)&gt;VLOOKUP(display!$O$18,lists!G$5:I$200,2,FALSE),"",INDEX(lists!F$5:H$200,MATCH(S50,lists!H$5:H$200,1)+1,3)),"")</f>
        <v>43891</v>
      </c>
      <c r="T51" s="30">
        <f>IF(S51="","",IF(SUMIF(data2!$B$2:$B$20003,calculations!$R51,data2!F$2:F$20003)=0,"",SUMIF(data2!$B$2:$B$20003,calculations!$R51,data2!F$2:F$20003)))</f>
        <v>86.5</v>
      </c>
      <c r="U51" s="30">
        <f>IF(S51="","",IF(SUMIF(data2!$B$2:$B$20003,calculations!$R51,data2!G$2:G$20003)=0,"",SUMIF(data2!$B$2:$B$20003,calculations!$R51,data2!G$2:G$20003)))</f>
        <v>91.5</v>
      </c>
      <c r="V51" s="23">
        <f t="shared" si="5"/>
        <v>0.94535519125683065</v>
      </c>
      <c r="W51" s="30">
        <f>IF($B51="","",IF(SUMIF(data2!$B$2:$B$20003,calculations!$R51,data2!I$2:I$20003)=0,"",SUMIF(data2!$B$2:$B$20003,calculations!$R51,data2!I$2:I$20003)))</f>
        <v>537</v>
      </c>
      <c r="X51" s="30">
        <f>IF($B51="","",IF(SUMIF(data2!$B$2:$B$20003,calculations!$R51,data2!J$2:J$20003)=0,"",SUMIF(data2!$B$2:$B$20003,calculations!$R51,data2!J$2:J$20003)))</f>
        <v>674</v>
      </c>
      <c r="Y51" s="23">
        <f t="shared" si="6"/>
        <v>0.79673590504451042</v>
      </c>
      <c r="Z51" s="30">
        <f>IF($B51="","",IF(SUMIF(data2!$B$2:$B$20003,calculations!$R51,data2!L$2:L$20003)=0,"",SUMIF(data2!$B$2:$B$20003,calculations!$R51,data2!L$2:L$20003)))</f>
        <v>743</v>
      </c>
      <c r="AA51" s="23">
        <f t="shared" si="7"/>
        <v>0.90713324360699865</v>
      </c>
      <c r="AB51" s="30">
        <f>IF($S51="","",IF(SUMIF(data2!$B$2:$B$20003,calculations!$R51,data2!P$2:P$20003)=0,IF(AC51="","",0),SUMIF(data2!$B$2:$B$20003,calculations!$R51,data2!P$2:P$20003)))</f>
        <v>12</v>
      </c>
      <c r="AC51" s="30">
        <f>IF($S51="","",IF(SUMIF(data2!$B$2:$B$20003,calculations!$R51,data2!Q$2:Q$20003)=0,"",SUMIF(data2!$B$2:$B$20003,calculations!$R51,data2!Q$2:Q$20003)))</f>
        <v>40</v>
      </c>
      <c r="AD51" s="23">
        <f t="shared" si="8"/>
        <v>0.3</v>
      </c>
      <c r="AE51" s="30">
        <f>IF(S51="","",SUMIF(data2!$B$2:$B$20003,calculations!$R51,data2!S$2:S$20003))</f>
        <v>55</v>
      </c>
      <c r="AF51" s="30">
        <f>IF(S51="","",SUMIF(data2!$B$2:$B$20003,calculations!$R51,data2!N$2:N$20003))</f>
        <v>482</v>
      </c>
    </row>
    <row r="52" spans="1:32" x14ac:dyDescent="0.25">
      <c r="A52" s="20" t="str">
        <f>calculations!$L$3&amp;calculations!$G$3&amp;" "&amp;calculations!$B$3&amp;calculations!$B52</f>
        <v>AllAll Combined43922</v>
      </c>
      <c r="B52" s="34">
        <f>IFERROR(IF(INDEX(lists!F$5:H$200,MATCH(B51,lists!H$5:H$200,1)+1,3)&gt;VLOOKUP(display!$O$18,lists!G$5:I$200,2,FALSE),"",INDEX(lists!F$5:H$200,MATCH(B51,lists!H$5:H$200,1)+1,3)),"")</f>
        <v>43922</v>
      </c>
      <c r="C52" s="30">
        <f>IF(B52="","",IF(SUMIF(data2!$B$2:$B$20003,calculations!$A52,data2!F$2:F$20003)=0,"",SUMIF(data2!$B$2:$B$20003,calculations!$A52,data2!F$2:F$20003)))</f>
        <v>82</v>
      </c>
      <c r="D52" s="30">
        <f>IF(B52="","",IF(SUMIF(data2!$B$2:$B$20003,calculations!$A52,data2!G$2:G$20003)=0,"",SUMIF(data2!$B$2:$B$20003,calculations!$A52,data2!G$2:G$20003)))</f>
        <v>88.5</v>
      </c>
      <c r="E52" s="23">
        <f t="shared" si="0"/>
        <v>0.92655367231638419</v>
      </c>
      <c r="F52" s="30">
        <f>IF($B52="","",IF(SUMIF(data2!$B$2:$B$20003,calculations!$A52,data2!I$2:I$20003)=0,"",SUMIF(data2!$B$2:$B$20003,calculations!$A52,data2!I$2:I$20003)))</f>
        <v>508</v>
      </c>
      <c r="G52" s="30">
        <f>IF($B52="","",IF(SUMIF(data2!$B$2:$B$20003,calculations!$A52,data2!J$2:J$20003)=0,"",SUMIF(data2!$B$2:$B$20003,calculations!$A52,data2!J$2:J$20003)))</f>
        <v>651</v>
      </c>
      <c r="H52" s="23">
        <f t="shared" si="1"/>
        <v>0.7803379416282642</v>
      </c>
      <c r="I52" s="30">
        <f>IF($B52="","",IF(SUMIF(data2!$B$2:$B$20003,calculations!$A52,data2!L$2:L$20003)=0,"",SUMIF(data2!$B$2:$B$20003,calculations!$A52,data2!L$2:L$20003)))</f>
        <v>728</v>
      </c>
      <c r="J52" s="23">
        <f t="shared" si="2"/>
        <v>0.89423076923076927</v>
      </c>
      <c r="K52" s="30">
        <f>IF($B52="","",IF(SUMIF(data2!$B$2:$B$20003,calculations!$A52,data2!P$2:P$20003)=0,IF(L52="","",0),SUMIF(data2!$B$2:$B$20003,calculations!$A52,data2!P$2:P$20003)))</f>
        <v>21</v>
      </c>
      <c r="L52" s="30">
        <f>IF($B52="","",IF(SUMIF(data2!$B$2:$B$20003,calculations!$A52,data2!Q$2:Q$20003)=0,"",SUMIF(data2!$B$2:$B$20003,calculations!$A52,data2!Q$2:Q$20003)))</f>
        <v>44</v>
      </c>
      <c r="M52" s="23">
        <f t="shared" si="3"/>
        <v>0.47727272727272729</v>
      </c>
      <c r="N52" s="30">
        <f>IF(B52="","",SUMIF(data2!$B$2:$B$20003,calculations!$A52,data2!S$2:S$20003))</f>
        <v>46</v>
      </c>
      <c r="O52" s="30">
        <f>IF(B52="","",SUMIF(data2!$B$2:$B$20003,calculations!$A52,data2!N$2:N$20003))</f>
        <v>462</v>
      </c>
      <c r="R52" s="20" t="str">
        <f>calculations!$AC$3&amp;calculations!$X$3&amp;" "&amp;calculations!$S$3&amp;calculations!$S52</f>
        <v>AllAll Combined43922</v>
      </c>
      <c r="S52" s="34">
        <f>IFERROR(IF(INDEX(lists!F$5:H$200,MATCH(S51,lists!H$5:H$200,1)+1,3)&gt;VLOOKUP(display!$O$18,lists!G$5:I$200,2,FALSE),"",INDEX(lists!F$5:H$200,MATCH(S51,lists!H$5:H$200,1)+1,3)),"")</f>
        <v>43922</v>
      </c>
      <c r="T52" s="30">
        <f>IF(S52="","",IF(SUMIF(data2!$B$2:$B$20003,calculations!$R52,data2!F$2:F$20003)=0,"",SUMIF(data2!$B$2:$B$20003,calculations!$R52,data2!F$2:F$20003)))</f>
        <v>82</v>
      </c>
      <c r="U52" s="30">
        <f>IF(S52="","",IF(SUMIF(data2!$B$2:$B$20003,calculations!$R52,data2!G$2:G$20003)=0,"",SUMIF(data2!$B$2:$B$20003,calculations!$R52,data2!G$2:G$20003)))</f>
        <v>88.5</v>
      </c>
      <c r="V52" s="23">
        <f t="shared" si="5"/>
        <v>0.92655367231638419</v>
      </c>
      <c r="W52" s="30">
        <f>IF($B52="","",IF(SUMIF(data2!$B$2:$B$20003,calculations!$R52,data2!I$2:I$20003)=0,"",SUMIF(data2!$B$2:$B$20003,calculations!$R52,data2!I$2:I$20003)))</f>
        <v>508</v>
      </c>
      <c r="X52" s="30">
        <f>IF($B52="","",IF(SUMIF(data2!$B$2:$B$20003,calculations!$R52,data2!J$2:J$20003)=0,"",SUMIF(data2!$B$2:$B$20003,calculations!$R52,data2!J$2:J$20003)))</f>
        <v>651</v>
      </c>
      <c r="Y52" s="23">
        <f t="shared" si="6"/>
        <v>0.7803379416282642</v>
      </c>
      <c r="Z52" s="30">
        <f>IF($B52="","",IF(SUMIF(data2!$B$2:$B$20003,calculations!$R52,data2!L$2:L$20003)=0,"",SUMIF(data2!$B$2:$B$20003,calculations!$R52,data2!L$2:L$20003)))</f>
        <v>728</v>
      </c>
      <c r="AA52" s="23">
        <f t="shared" si="7"/>
        <v>0.89423076923076927</v>
      </c>
      <c r="AB52" s="30">
        <f>IF($S52="","",IF(SUMIF(data2!$B$2:$B$20003,calculations!$R52,data2!P$2:P$20003)=0,IF(AC52="","",0),SUMIF(data2!$B$2:$B$20003,calculations!$R52,data2!P$2:P$20003)))</f>
        <v>21</v>
      </c>
      <c r="AC52" s="30">
        <f>IF($S52="","",IF(SUMIF(data2!$B$2:$B$20003,calculations!$R52,data2!Q$2:Q$20003)=0,"",SUMIF(data2!$B$2:$B$20003,calculations!$R52,data2!Q$2:Q$20003)))</f>
        <v>44</v>
      </c>
      <c r="AD52" s="23">
        <f t="shared" si="8"/>
        <v>0.47727272727272729</v>
      </c>
      <c r="AE52" s="30">
        <f>IF(S52="","",SUMIF(data2!$B$2:$B$20003,calculations!$R52,data2!S$2:S$20003))</f>
        <v>46</v>
      </c>
      <c r="AF52" s="30">
        <f>IF(S52="","",SUMIF(data2!$B$2:$B$20003,calculations!$R52,data2!N$2:N$20003))</f>
        <v>462</v>
      </c>
    </row>
    <row r="53" spans="1:32" x14ac:dyDescent="0.25">
      <c r="A53" s="20" t="str">
        <f>calculations!$L$3&amp;calculations!$G$3&amp;" "&amp;calculations!$B$3&amp;calculations!$B53</f>
        <v>AllAll Combined43952</v>
      </c>
      <c r="B53" s="34">
        <f>IFERROR(IF(INDEX(lists!F$5:H$200,MATCH(B52,lists!H$5:H$200,1)+1,3)&gt;VLOOKUP(display!$O$18,lists!G$5:I$200,2,FALSE),"",INDEX(lists!F$5:H$200,MATCH(B52,lists!H$5:H$200,1)+1,3)),"")</f>
        <v>43952</v>
      </c>
      <c r="C53" s="30">
        <f>IF(B53="","",IF(SUMIF(data2!$B$2:$B$20003,calculations!$A53,data2!F$2:F$20003)=0,"",SUMIF(data2!$B$2:$B$20003,calculations!$A53,data2!F$2:F$20003)))</f>
        <v>80.5</v>
      </c>
      <c r="D53" s="30">
        <f>IF(B53="","",IF(SUMIF(data2!$B$2:$B$20003,calculations!$A53,data2!G$2:G$20003)=0,"",SUMIF(data2!$B$2:$B$20003,calculations!$A53,data2!G$2:G$20003)))</f>
        <v>88.5</v>
      </c>
      <c r="E53" s="23">
        <f t="shared" si="0"/>
        <v>0.90960451977401124</v>
      </c>
      <c r="F53" s="30">
        <f>IF($B53="","",IF(SUMIF(data2!$B$2:$B$20003,calculations!$A53,data2!I$2:I$20003)=0,"",SUMIF(data2!$B$2:$B$20003,calculations!$A53,data2!I$2:I$20003)))</f>
        <v>502</v>
      </c>
      <c r="G53" s="30">
        <f>IF($B53="","",IF(SUMIF(data2!$B$2:$B$20003,calculations!$A53,data2!J$2:J$20003)=0,"",SUMIF(data2!$B$2:$B$20003,calculations!$A53,data2!J$2:J$20003)))</f>
        <v>638</v>
      </c>
      <c r="H53" s="23">
        <f t="shared" si="1"/>
        <v>0.78683385579937304</v>
      </c>
      <c r="I53" s="30">
        <f>IF($B53="","",IF(SUMIF(data2!$B$2:$B$20003,calculations!$A53,data2!L$2:L$20003)=0,"",SUMIF(data2!$B$2:$B$20003,calculations!$A53,data2!L$2:L$20003)))</f>
        <v>728</v>
      </c>
      <c r="J53" s="23">
        <f t="shared" si="2"/>
        <v>0.87637362637362637</v>
      </c>
      <c r="K53" s="30">
        <f>IF($B53="","",IF(SUMIF(data2!$B$2:$B$20003,calculations!$A53,data2!P$2:P$20003)=0,IF(L53="","",0),SUMIF(data2!$B$2:$B$20003,calculations!$A53,data2!P$2:P$20003)))</f>
        <v>17</v>
      </c>
      <c r="L53" s="30">
        <f>IF($B53="","",IF(SUMIF(data2!$B$2:$B$20003,calculations!$A53,data2!Q$2:Q$20003)=0,"",SUMIF(data2!$B$2:$B$20003,calculations!$A53,data2!Q$2:Q$20003)))</f>
        <v>24</v>
      </c>
      <c r="M53" s="23">
        <f t="shared" si="3"/>
        <v>0.70833333333333337</v>
      </c>
      <c r="N53" s="30">
        <f>IF(B53="","",SUMIF(data2!$B$2:$B$20003,calculations!$A53,data2!S$2:S$20003))</f>
        <v>24</v>
      </c>
      <c r="O53" s="30">
        <f>IF(B53="","",SUMIF(data2!$B$2:$B$20003,calculations!$A53,data2!N$2:N$20003))</f>
        <v>478</v>
      </c>
      <c r="R53" s="20" t="str">
        <f>calculations!$AC$3&amp;calculations!$X$3&amp;" "&amp;calculations!$S$3&amp;calculations!$S53</f>
        <v>AllAll Combined43952</v>
      </c>
      <c r="S53" s="34">
        <f>IFERROR(IF(INDEX(lists!F$5:H$200,MATCH(S52,lists!H$5:H$200,1)+1,3)&gt;VLOOKUP(display!$O$18,lists!G$5:I$200,2,FALSE),"",INDEX(lists!F$5:H$200,MATCH(S52,lists!H$5:H$200,1)+1,3)),"")</f>
        <v>43952</v>
      </c>
      <c r="T53" s="30">
        <f>IF(S53="","",IF(SUMIF(data2!$B$2:$B$20003,calculations!$R53,data2!F$2:F$20003)=0,"",SUMIF(data2!$B$2:$B$20003,calculations!$R53,data2!F$2:F$20003)))</f>
        <v>80.5</v>
      </c>
      <c r="U53" s="30">
        <f>IF(S53="","",IF(SUMIF(data2!$B$2:$B$20003,calculations!$R53,data2!G$2:G$20003)=0,"",SUMIF(data2!$B$2:$B$20003,calculations!$R53,data2!G$2:G$20003)))</f>
        <v>88.5</v>
      </c>
      <c r="V53" s="23">
        <f t="shared" si="5"/>
        <v>0.90960451977401124</v>
      </c>
      <c r="W53" s="30">
        <f>IF($B53="","",IF(SUMIF(data2!$B$2:$B$20003,calculations!$R53,data2!I$2:I$20003)=0,"",SUMIF(data2!$B$2:$B$20003,calculations!$R53,data2!I$2:I$20003)))</f>
        <v>502</v>
      </c>
      <c r="X53" s="30">
        <f>IF($B53="","",IF(SUMIF(data2!$B$2:$B$20003,calculations!$R53,data2!J$2:J$20003)=0,"",SUMIF(data2!$B$2:$B$20003,calculations!$R53,data2!J$2:J$20003)))</f>
        <v>638</v>
      </c>
      <c r="Y53" s="23">
        <f t="shared" si="6"/>
        <v>0.78683385579937304</v>
      </c>
      <c r="Z53" s="30">
        <f>IF($B53="","",IF(SUMIF(data2!$B$2:$B$20003,calculations!$R53,data2!L$2:L$20003)=0,"",SUMIF(data2!$B$2:$B$20003,calculations!$R53,data2!L$2:L$20003)))</f>
        <v>728</v>
      </c>
      <c r="AA53" s="23">
        <f t="shared" si="7"/>
        <v>0.87637362637362637</v>
      </c>
      <c r="AB53" s="30">
        <f>IF($S53="","",IF(SUMIF(data2!$B$2:$B$20003,calculations!$R53,data2!P$2:P$20003)=0,IF(AC53="","",0),SUMIF(data2!$B$2:$B$20003,calculations!$R53,data2!P$2:P$20003)))</f>
        <v>17</v>
      </c>
      <c r="AC53" s="30">
        <f>IF($S53="","",IF(SUMIF(data2!$B$2:$B$20003,calculations!$R53,data2!Q$2:Q$20003)=0,"",SUMIF(data2!$B$2:$B$20003,calculations!$R53,data2!Q$2:Q$20003)))</f>
        <v>24</v>
      </c>
      <c r="AD53" s="23">
        <f t="shared" si="8"/>
        <v>0.70833333333333337</v>
      </c>
      <c r="AE53" s="30">
        <f>IF(S53="","",SUMIF(data2!$B$2:$B$20003,calculations!$R53,data2!S$2:S$20003))</f>
        <v>24</v>
      </c>
      <c r="AF53" s="30">
        <f>IF(S53="","",SUMIF(data2!$B$2:$B$20003,calculations!$R53,data2!N$2:N$20003))</f>
        <v>478</v>
      </c>
    </row>
    <row r="54" spans="1:32" x14ac:dyDescent="0.25">
      <c r="A54" s="20" t="str">
        <f>calculations!$L$3&amp;calculations!$G$3&amp;" "&amp;calculations!$B$3&amp;calculations!$B54</f>
        <v>AllAll Combined43983</v>
      </c>
      <c r="B54" s="34">
        <f>IFERROR(IF(INDEX(lists!F$5:H$200,MATCH(B53,lists!H$5:H$200,1)+1,3)&gt;VLOOKUP(display!$O$18,lists!G$5:I$200,2,FALSE),"",INDEX(lists!F$5:H$200,MATCH(B53,lists!H$5:H$200,1)+1,3)),"")</f>
        <v>43983</v>
      </c>
      <c r="C54" s="30">
        <f>IF(B54="","",IF(SUMIF(data2!$B$2:$B$20003,calculations!$A54,data2!F$2:F$20003)=0,"",SUMIF(data2!$B$2:$B$20003,calculations!$A54,data2!F$2:F$20003)))</f>
        <v>80.5</v>
      </c>
      <c r="D54" s="30">
        <f>IF(B54="","",IF(SUMIF(data2!$B$2:$B$20003,calculations!$A54,data2!G$2:G$20003)=0,"",SUMIF(data2!$B$2:$B$20003,calculations!$A54,data2!G$2:G$20003)))</f>
        <v>88.5</v>
      </c>
      <c r="E54" s="23">
        <f t="shared" si="0"/>
        <v>0.90960451977401124</v>
      </c>
      <c r="F54" s="30">
        <f>IF($B54="","",IF(SUMIF(data2!$B$2:$B$20003,calculations!$A54,data2!I$2:I$20003)=0,"",SUMIF(data2!$B$2:$B$20003,calculations!$A54,data2!I$2:I$20003)))</f>
        <v>470</v>
      </c>
      <c r="G54" s="30">
        <f>IF($B54="","",IF(SUMIF(data2!$B$2:$B$20003,calculations!$A54,data2!J$2:J$20003)=0,"",SUMIF(data2!$B$2:$B$20003,calculations!$A54,data2!J$2:J$20003)))</f>
        <v>638</v>
      </c>
      <c r="H54" s="23">
        <f t="shared" si="1"/>
        <v>0.73667711598746077</v>
      </c>
      <c r="I54" s="30">
        <f>IF($B54="","",IF(SUMIF(data2!$B$2:$B$20003,calculations!$A54,data2!L$2:L$20003)=0,"",SUMIF(data2!$B$2:$B$20003,calculations!$A54,data2!L$2:L$20003)))</f>
        <v>728</v>
      </c>
      <c r="J54" s="23">
        <f t="shared" si="2"/>
        <v>0.87637362637362637</v>
      </c>
      <c r="K54" s="30">
        <f>IF($B54="","",IF(SUMIF(data2!$B$2:$B$20003,calculations!$A54,data2!P$2:P$20003)=0,IF(L54="","",0),SUMIF(data2!$B$2:$B$20003,calculations!$A54,data2!P$2:P$20003)))</f>
        <v>33</v>
      </c>
      <c r="L54" s="30">
        <f>IF($B54="","",IF(SUMIF(data2!$B$2:$B$20003,calculations!$A54,data2!Q$2:Q$20003)=0,"",SUMIF(data2!$B$2:$B$20003,calculations!$A54,data2!Q$2:Q$20003)))</f>
        <v>44</v>
      </c>
      <c r="M54" s="23">
        <f t="shared" si="3"/>
        <v>0.75</v>
      </c>
      <c r="N54" s="30">
        <f>IF(B54="","",SUMIF(data2!$B$2:$B$20003,calculations!$A54,data2!S$2:S$20003))</f>
        <v>20</v>
      </c>
      <c r="O54" s="30">
        <f>IF(B54="","",SUMIF(data2!$B$2:$B$20003,calculations!$A54,data2!N$2:N$20003))</f>
        <v>450</v>
      </c>
      <c r="R54" s="20" t="str">
        <f>calculations!$AC$3&amp;calculations!$X$3&amp;" "&amp;calculations!$S$3&amp;calculations!$S54</f>
        <v>AllAll Combined43983</v>
      </c>
      <c r="S54" s="34">
        <f>IFERROR(IF(INDEX(lists!F$5:H$200,MATCH(S53,lists!H$5:H$200,1)+1,3)&gt;VLOOKUP(display!$O$18,lists!G$5:I$200,2,FALSE),"",INDEX(lists!F$5:H$200,MATCH(S53,lists!H$5:H$200,1)+1,3)),"")</f>
        <v>43983</v>
      </c>
      <c r="T54" s="30">
        <f>IF(S54="","",IF(SUMIF(data2!$B$2:$B$20003,calculations!$R54,data2!F$2:F$20003)=0,"",SUMIF(data2!$B$2:$B$20003,calculations!$R54,data2!F$2:F$20003)))</f>
        <v>80.5</v>
      </c>
      <c r="U54" s="30">
        <f>IF(S54="","",IF(SUMIF(data2!$B$2:$B$20003,calculations!$R54,data2!G$2:G$20003)=0,"",SUMIF(data2!$B$2:$B$20003,calculations!$R54,data2!G$2:G$20003)))</f>
        <v>88.5</v>
      </c>
      <c r="V54" s="23">
        <f t="shared" si="5"/>
        <v>0.90960451977401124</v>
      </c>
      <c r="W54" s="30">
        <f>IF($B54="","",IF(SUMIF(data2!$B$2:$B$20003,calculations!$R54,data2!I$2:I$20003)=0,"",SUMIF(data2!$B$2:$B$20003,calculations!$R54,data2!I$2:I$20003)))</f>
        <v>470</v>
      </c>
      <c r="X54" s="30">
        <f>IF($B54="","",IF(SUMIF(data2!$B$2:$B$20003,calculations!$R54,data2!J$2:J$20003)=0,"",SUMIF(data2!$B$2:$B$20003,calculations!$R54,data2!J$2:J$20003)))</f>
        <v>638</v>
      </c>
      <c r="Y54" s="23">
        <f t="shared" si="6"/>
        <v>0.73667711598746077</v>
      </c>
      <c r="Z54" s="30">
        <f>IF($B54="","",IF(SUMIF(data2!$B$2:$B$20003,calculations!$R54,data2!L$2:L$20003)=0,"",SUMIF(data2!$B$2:$B$20003,calculations!$R54,data2!L$2:L$20003)))</f>
        <v>728</v>
      </c>
      <c r="AA54" s="23">
        <f t="shared" si="7"/>
        <v>0.87637362637362637</v>
      </c>
      <c r="AB54" s="30">
        <f>IF($S54="","",IF(SUMIF(data2!$B$2:$B$20003,calculations!$R54,data2!P$2:P$20003)=0,IF(AC54="","",0),SUMIF(data2!$B$2:$B$20003,calculations!$R54,data2!P$2:P$20003)))</f>
        <v>33</v>
      </c>
      <c r="AC54" s="30">
        <f>IF($S54="","",IF(SUMIF(data2!$B$2:$B$20003,calculations!$R54,data2!Q$2:Q$20003)=0,"",SUMIF(data2!$B$2:$B$20003,calculations!$R54,data2!Q$2:Q$20003)))</f>
        <v>44</v>
      </c>
      <c r="AD54" s="23">
        <f t="shared" si="8"/>
        <v>0.75</v>
      </c>
      <c r="AE54" s="30">
        <f>IF(S54="","",SUMIF(data2!$B$2:$B$20003,calculations!$R54,data2!S$2:S$20003))</f>
        <v>20</v>
      </c>
      <c r="AF54" s="30">
        <f>IF(S54="","",SUMIF(data2!$B$2:$B$20003,calculations!$R54,data2!N$2:N$20003))</f>
        <v>450</v>
      </c>
    </row>
    <row r="55" spans="1:32" x14ac:dyDescent="0.25">
      <c r="A55" s="20" t="str">
        <f>calculations!$L$3&amp;calculations!$G$3&amp;" "&amp;calculations!$B$3&amp;calculations!$B55</f>
        <v>AllAll Combined44013</v>
      </c>
      <c r="B55" s="34">
        <f>IFERROR(IF(INDEX(lists!F$5:H$200,MATCH(B54,lists!H$5:H$200,1)+1,3)&gt;VLOOKUP(display!$O$18,lists!G$5:I$200,2,FALSE),"",INDEX(lists!F$5:H$200,MATCH(B54,lists!H$5:H$200,1)+1,3)),"")</f>
        <v>44013</v>
      </c>
      <c r="C55" s="30">
        <f>IF(B55="","",IF(SUMIF(data2!$B$2:$B$20003,calculations!$A55,data2!F$2:F$20003)=0,"",SUMIF(data2!$B$2:$B$20003,calculations!$A55,data2!F$2:F$20003)))</f>
        <v>80.5</v>
      </c>
      <c r="D55" s="30">
        <f>IF(B55="","",IF(SUMIF(data2!$B$2:$B$20003,calculations!$A55,data2!G$2:G$20003)=0,"",SUMIF(data2!$B$2:$B$20003,calculations!$A55,data2!G$2:G$20003)))</f>
        <v>93.5</v>
      </c>
      <c r="E55" s="23">
        <f t="shared" si="0"/>
        <v>0.86096256684491979</v>
      </c>
      <c r="F55" s="30">
        <f>IF($B55="","",IF(SUMIF(data2!$B$2:$B$20003,calculations!$A55,data2!I$2:I$20003)=0,"",SUMIF(data2!$B$2:$B$20003,calculations!$A55,data2!I$2:I$20003)))</f>
        <v>456</v>
      </c>
      <c r="G55" s="30">
        <f>IF($B55="","",IF(SUMIF(data2!$B$2:$B$20003,calculations!$A55,data2!J$2:J$20003)=0,"",SUMIF(data2!$B$2:$B$20003,calculations!$A55,data2!J$2:J$20003)))</f>
        <v>615</v>
      </c>
      <c r="H55" s="23">
        <f t="shared" si="1"/>
        <v>0.74146341463414633</v>
      </c>
      <c r="I55" s="30">
        <f>IF($B55="","",IF(SUMIF(data2!$B$2:$B$20003,calculations!$A55,data2!L$2:L$20003)=0,"",SUMIF(data2!$B$2:$B$20003,calculations!$A55,data2!L$2:L$20003)))</f>
        <v>758</v>
      </c>
      <c r="J55" s="23">
        <f t="shared" si="2"/>
        <v>0.81134564643799467</v>
      </c>
      <c r="K55" s="30">
        <f>IF($B55="","",IF(SUMIF(data2!$B$2:$B$20003,calculations!$A55,data2!P$2:P$20003)=0,IF(L55="","",0),SUMIF(data2!$B$2:$B$20003,calculations!$A55,data2!P$2:P$20003)))</f>
        <v>22</v>
      </c>
      <c r="L55" s="30">
        <f>IF($B55="","",IF(SUMIF(data2!$B$2:$B$20003,calculations!$A55,data2!Q$2:Q$20003)=0,"",SUMIF(data2!$B$2:$B$20003,calculations!$A55,data2!Q$2:Q$20003)))</f>
        <v>45</v>
      </c>
      <c r="M55" s="23">
        <f t="shared" si="3"/>
        <v>0.48888888888888887</v>
      </c>
      <c r="N55" s="30">
        <f>IF(B55="","",SUMIF(data2!$B$2:$B$20003,calculations!$A55,data2!S$2:S$20003))</f>
        <v>30</v>
      </c>
      <c r="O55" s="30">
        <f>IF(B55="","",SUMIF(data2!$B$2:$B$20003,calculations!$A55,data2!N$2:N$20003))</f>
        <v>425</v>
      </c>
      <c r="R55" s="20" t="str">
        <f>calculations!$AC$3&amp;calculations!$X$3&amp;" "&amp;calculations!$S$3&amp;calculations!$S55</f>
        <v>AllAll Combined44013</v>
      </c>
      <c r="S55" s="34">
        <f>IFERROR(IF(INDEX(lists!F$5:H$200,MATCH(S54,lists!H$5:H$200,1)+1,3)&gt;VLOOKUP(display!$O$18,lists!G$5:I$200,2,FALSE),"",INDEX(lists!F$5:H$200,MATCH(S54,lists!H$5:H$200,1)+1,3)),"")</f>
        <v>44013</v>
      </c>
      <c r="T55" s="30">
        <f>IF(S55="","",IF(SUMIF(data2!$B$2:$B$20003,calculations!$R55,data2!F$2:F$20003)=0,"",SUMIF(data2!$B$2:$B$20003,calculations!$R55,data2!F$2:F$20003)))</f>
        <v>80.5</v>
      </c>
      <c r="U55" s="30">
        <f>IF(S55="","",IF(SUMIF(data2!$B$2:$B$20003,calculations!$R55,data2!G$2:G$20003)=0,"",SUMIF(data2!$B$2:$B$20003,calculations!$R55,data2!G$2:G$20003)))</f>
        <v>93.5</v>
      </c>
      <c r="V55" s="23">
        <f t="shared" si="5"/>
        <v>0.86096256684491979</v>
      </c>
      <c r="W55" s="30">
        <f>IF($B55="","",IF(SUMIF(data2!$B$2:$B$20003,calculations!$R55,data2!I$2:I$20003)=0,"",SUMIF(data2!$B$2:$B$20003,calculations!$R55,data2!I$2:I$20003)))</f>
        <v>456</v>
      </c>
      <c r="X55" s="30">
        <f>IF($B55="","",IF(SUMIF(data2!$B$2:$B$20003,calculations!$R55,data2!J$2:J$20003)=0,"",SUMIF(data2!$B$2:$B$20003,calculations!$R55,data2!J$2:J$20003)))</f>
        <v>615</v>
      </c>
      <c r="Y55" s="23">
        <f t="shared" si="6"/>
        <v>0.74146341463414633</v>
      </c>
      <c r="Z55" s="30">
        <f>IF($B55="","",IF(SUMIF(data2!$B$2:$B$20003,calculations!$R55,data2!L$2:L$20003)=0,"",SUMIF(data2!$B$2:$B$20003,calculations!$R55,data2!L$2:L$20003)))</f>
        <v>758</v>
      </c>
      <c r="AA55" s="23">
        <f t="shared" si="7"/>
        <v>0.81134564643799467</v>
      </c>
      <c r="AB55" s="30">
        <f>IF($S55="","",IF(SUMIF(data2!$B$2:$B$20003,calculations!$R55,data2!P$2:P$20003)=0,IF(AC55="","",0),SUMIF(data2!$B$2:$B$20003,calculations!$R55,data2!P$2:P$20003)))</f>
        <v>22</v>
      </c>
      <c r="AC55" s="30">
        <f>IF($S55="","",IF(SUMIF(data2!$B$2:$B$20003,calculations!$R55,data2!Q$2:Q$20003)=0,"",SUMIF(data2!$B$2:$B$20003,calculations!$R55,data2!Q$2:Q$20003)))</f>
        <v>45</v>
      </c>
      <c r="AD55" s="23">
        <f t="shared" si="8"/>
        <v>0.48888888888888887</v>
      </c>
      <c r="AE55" s="30">
        <f>IF(S55="","",SUMIF(data2!$B$2:$B$20003,calculations!$R55,data2!S$2:S$20003))</f>
        <v>30</v>
      </c>
      <c r="AF55" s="30">
        <f>IF(S55="","",SUMIF(data2!$B$2:$B$20003,calculations!$R55,data2!N$2:N$20003))</f>
        <v>425</v>
      </c>
    </row>
    <row r="56" spans="1:32" x14ac:dyDescent="0.25">
      <c r="A56" s="20" t="str">
        <f>calculations!$L$3&amp;calculations!$G$3&amp;" "&amp;calculations!$B$3&amp;calculations!$B56</f>
        <v>AllAll Combined44044</v>
      </c>
      <c r="B56" s="34">
        <f>IFERROR(IF(INDEX(lists!F$5:H$200,MATCH(B55,lists!H$5:H$200,1)+1,3)&gt;VLOOKUP(display!$O$18,lists!G$5:I$200,2,FALSE),"",INDEX(lists!F$5:H$200,MATCH(B55,lists!H$5:H$200,1)+1,3)),"")</f>
        <v>44044</v>
      </c>
      <c r="C56" s="30">
        <f>IF(B56="","",IF(SUMIF(data2!$B$2:$B$20003,calculations!$A56,data2!F$2:F$20003)=0,"",SUMIF(data2!$B$2:$B$20003,calculations!$A56,data2!F$2:F$20003)))</f>
        <v>80</v>
      </c>
      <c r="D56" s="30">
        <f>IF(B56="","",IF(SUMIF(data2!$B$2:$B$20003,calculations!$A56,data2!G$2:G$20003)=0,"",SUMIF(data2!$B$2:$B$20003,calculations!$A56,data2!G$2:G$20003)))</f>
        <v>93.5</v>
      </c>
      <c r="E56" s="23">
        <f t="shared" si="0"/>
        <v>0.85561497326203206</v>
      </c>
      <c r="F56" s="30">
        <f>IF($B56="","",IF(SUMIF(data2!$B$2:$B$20003,calculations!$A56,data2!I$2:I$20003)=0,"",SUMIF(data2!$B$2:$B$20003,calculations!$A56,data2!I$2:I$20003)))</f>
        <v>452</v>
      </c>
      <c r="G56" s="30">
        <f>IF($B56="","",IF(SUMIF(data2!$B$2:$B$20003,calculations!$A56,data2!J$2:J$20003)=0,"",SUMIF(data2!$B$2:$B$20003,calculations!$A56,data2!J$2:J$20003)))</f>
        <v>612</v>
      </c>
      <c r="H56" s="23">
        <f t="shared" si="1"/>
        <v>0.73856209150326801</v>
      </c>
      <c r="I56" s="30">
        <f>IF($B56="","",IF(SUMIF(data2!$B$2:$B$20003,calculations!$A56,data2!L$2:L$20003)=0,"",SUMIF(data2!$B$2:$B$20003,calculations!$A56,data2!L$2:L$20003)))</f>
        <v>758</v>
      </c>
      <c r="J56" s="23">
        <f t="shared" si="2"/>
        <v>0.80738786279683372</v>
      </c>
      <c r="K56" s="30">
        <f>IF($B56="","",IF(SUMIF(data2!$B$2:$B$20003,calculations!$A56,data2!P$2:P$20003)=0,IF(L56="","",0),SUMIF(data2!$B$2:$B$20003,calculations!$A56,data2!P$2:P$20003)))</f>
        <v>28</v>
      </c>
      <c r="L56" s="30">
        <f>IF($B56="","",IF(SUMIF(data2!$B$2:$B$20003,calculations!$A56,data2!Q$2:Q$20003)=0,"",SUMIF(data2!$B$2:$B$20003,calculations!$A56,data2!Q$2:Q$20003)))</f>
        <v>48</v>
      </c>
      <c r="M56" s="23">
        <f t="shared" si="3"/>
        <v>0.58333333333333337</v>
      </c>
      <c r="N56" s="30">
        <f>IF(B56="","",SUMIF(data2!$B$2:$B$20003,calculations!$A56,data2!S$2:S$20003))</f>
        <v>70</v>
      </c>
      <c r="O56" s="30">
        <f>IF(B56="","",SUMIF(data2!$B$2:$B$20003,calculations!$A56,data2!N$2:N$20003))</f>
        <v>382</v>
      </c>
      <c r="R56" s="20" t="str">
        <f>calculations!$AC$3&amp;calculations!$X$3&amp;" "&amp;calculations!$S$3&amp;calculations!$S56</f>
        <v>AllAll Combined44044</v>
      </c>
      <c r="S56" s="34">
        <f>IFERROR(IF(INDEX(lists!F$5:H$200,MATCH(S55,lists!H$5:H$200,1)+1,3)&gt;VLOOKUP(display!$O$18,lists!G$5:I$200,2,FALSE),"",INDEX(lists!F$5:H$200,MATCH(S55,lists!H$5:H$200,1)+1,3)),"")</f>
        <v>44044</v>
      </c>
      <c r="T56" s="30">
        <f>IF(S56="","",IF(SUMIF(data2!$B$2:$B$20003,calculations!$R56,data2!F$2:F$20003)=0,"",SUMIF(data2!$B$2:$B$20003,calculations!$R56,data2!F$2:F$20003)))</f>
        <v>80</v>
      </c>
      <c r="U56" s="30">
        <f>IF(S56="","",IF(SUMIF(data2!$B$2:$B$20003,calculations!$R56,data2!G$2:G$20003)=0,"",SUMIF(data2!$B$2:$B$20003,calculations!$R56,data2!G$2:G$20003)))</f>
        <v>93.5</v>
      </c>
      <c r="V56" s="23">
        <f t="shared" si="5"/>
        <v>0.85561497326203206</v>
      </c>
      <c r="W56" s="30">
        <f>IF($B56="","",IF(SUMIF(data2!$B$2:$B$20003,calculations!$R56,data2!I$2:I$20003)=0,"",SUMIF(data2!$B$2:$B$20003,calculations!$R56,data2!I$2:I$20003)))</f>
        <v>452</v>
      </c>
      <c r="X56" s="30">
        <f>IF($B56="","",IF(SUMIF(data2!$B$2:$B$20003,calculations!$R56,data2!J$2:J$20003)=0,"",SUMIF(data2!$B$2:$B$20003,calculations!$R56,data2!J$2:J$20003)))</f>
        <v>612</v>
      </c>
      <c r="Y56" s="23">
        <f t="shared" si="6"/>
        <v>0.73856209150326801</v>
      </c>
      <c r="Z56" s="30">
        <f>IF($B56="","",IF(SUMIF(data2!$B$2:$B$20003,calculations!$R56,data2!L$2:L$20003)=0,"",SUMIF(data2!$B$2:$B$20003,calculations!$R56,data2!L$2:L$20003)))</f>
        <v>758</v>
      </c>
      <c r="AA56" s="23">
        <f t="shared" si="7"/>
        <v>0.80738786279683372</v>
      </c>
      <c r="AB56" s="30">
        <f>IF($S56="","",IF(SUMIF(data2!$B$2:$B$20003,calculations!$R56,data2!P$2:P$20003)=0,IF(AC56="","",0),SUMIF(data2!$B$2:$B$20003,calculations!$R56,data2!P$2:P$20003)))</f>
        <v>28</v>
      </c>
      <c r="AC56" s="30">
        <f>IF($S56="","",IF(SUMIF(data2!$B$2:$B$20003,calculations!$R56,data2!Q$2:Q$20003)=0,"",SUMIF(data2!$B$2:$B$20003,calculations!$R56,data2!Q$2:Q$20003)))</f>
        <v>48</v>
      </c>
      <c r="AD56" s="23">
        <f t="shared" si="8"/>
        <v>0.58333333333333337</v>
      </c>
      <c r="AE56" s="30">
        <f>IF(S56="","",SUMIF(data2!$B$2:$B$20003,calculations!$R56,data2!S$2:S$20003))</f>
        <v>70</v>
      </c>
      <c r="AF56" s="30">
        <f>IF(S56="","",SUMIF(data2!$B$2:$B$20003,calculations!$R56,data2!N$2:N$20003))</f>
        <v>382</v>
      </c>
    </row>
    <row r="57" spans="1:32" x14ac:dyDescent="0.25">
      <c r="A57" s="20" t="str">
        <f>calculations!$L$3&amp;calculations!$G$3&amp;" "&amp;calculations!$B$3&amp;calculations!$B57</f>
        <v>AllAll Combined44075</v>
      </c>
      <c r="B57" s="34">
        <f>IFERROR(IF(INDEX(lists!F$5:H$200,MATCH(B56,lists!H$5:H$200,1)+1,3)&gt;VLOOKUP(display!$O$18,lists!G$5:I$200,2,FALSE),"",INDEX(lists!F$5:H$200,MATCH(B56,lists!H$5:H$200,1)+1,3)),"")</f>
        <v>44075</v>
      </c>
      <c r="C57" s="30">
        <f>IF(B57="","",IF(SUMIF(data2!$B$2:$B$20003,calculations!$A57,data2!F$2:F$20003)=0,"",SUMIF(data2!$B$2:$B$20003,calculations!$A57,data2!F$2:F$20003)))</f>
        <v>78</v>
      </c>
      <c r="D57" s="30">
        <f>IF(B57="","",IF(SUMIF(data2!$B$2:$B$20003,calculations!$A57,data2!G$2:G$20003)=0,"",SUMIF(data2!$B$2:$B$20003,calculations!$A57,data2!G$2:G$20003)))</f>
        <v>93.5</v>
      </c>
      <c r="E57" s="23">
        <f t="shared" si="0"/>
        <v>0.83422459893048129</v>
      </c>
      <c r="F57" s="30">
        <f>IF($B57="","",IF(SUMIF(data2!$B$2:$B$20003,calculations!$A57,data2!I$2:I$20003)=0,"",SUMIF(data2!$B$2:$B$20003,calculations!$A57,data2!I$2:I$20003)))</f>
        <v>479</v>
      </c>
      <c r="G57" s="30">
        <f>IF($B57="","",IF(SUMIF(data2!$B$2:$B$20003,calculations!$A57,data2!J$2:J$20003)=0,"",SUMIF(data2!$B$2:$B$20003,calculations!$A57,data2!J$2:J$20003)))</f>
        <v>595</v>
      </c>
      <c r="H57" s="23">
        <f t="shared" si="1"/>
        <v>0.80504201680672272</v>
      </c>
      <c r="I57" s="30">
        <f>IF($B57="","",IF(SUMIF(data2!$B$2:$B$20003,calculations!$A57,data2!L$2:L$20003)=0,"",SUMIF(data2!$B$2:$B$20003,calculations!$A57,data2!L$2:L$20003)))</f>
        <v>758</v>
      </c>
      <c r="J57" s="23">
        <f t="shared" si="2"/>
        <v>0.78496042216358841</v>
      </c>
      <c r="K57" s="30">
        <f>IF($B57="","",IF(SUMIF(data2!$B$2:$B$20003,calculations!$A57,data2!P$2:P$20003)=0,IF(L57="","",0),SUMIF(data2!$B$2:$B$20003,calculations!$A57,data2!P$2:P$20003)))</f>
        <v>25</v>
      </c>
      <c r="L57" s="30">
        <f>IF($B57="","",IF(SUMIF(data2!$B$2:$B$20003,calculations!$A57,data2!Q$2:Q$20003)=0,"",SUMIF(data2!$B$2:$B$20003,calculations!$A57,data2!Q$2:Q$20003)))</f>
        <v>34</v>
      </c>
      <c r="M57" s="23">
        <f t="shared" si="3"/>
        <v>0.73529411764705888</v>
      </c>
      <c r="N57" s="30">
        <f>IF(B57="","",SUMIF(data2!$B$2:$B$20003,calculations!$A57,data2!S$2:S$20003))</f>
        <v>44</v>
      </c>
      <c r="O57" s="30">
        <f>IF(B57="","",SUMIF(data2!$B$2:$B$20003,calculations!$A57,data2!N$2:N$20003))</f>
        <v>435</v>
      </c>
      <c r="R57" s="20" t="str">
        <f>calculations!$AC$3&amp;calculations!$X$3&amp;" "&amp;calculations!$S$3&amp;calculations!$S57</f>
        <v>AllAll Combined44075</v>
      </c>
      <c r="S57" s="34">
        <f>IFERROR(IF(INDEX(lists!F$5:H$200,MATCH(S56,lists!H$5:H$200,1)+1,3)&gt;VLOOKUP(display!$O$18,lists!G$5:I$200,2,FALSE),"",INDEX(lists!F$5:H$200,MATCH(S56,lists!H$5:H$200,1)+1,3)),"")</f>
        <v>44075</v>
      </c>
      <c r="T57" s="30">
        <f>IF(S57="","",IF(SUMIF(data2!$B$2:$B$20003,calculations!$R57,data2!F$2:F$20003)=0,"",SUMIF(data2!$B$2:$B$20003,calculations!$R57,data2!F$2:F$20003)))</f>
        <v>78</v>
      </c>
      <c r="U57" s="30">
        <f>IF(S57="","",IF(SUMIF(data2!$B$2:$B$20003,calculations!$R57,data2!G$2:G$20003)=0,"",SUMIF(data2!$B$2:$B$20003,calculations!$R57,data2!G$2:G$20003)))</f>
        <v>93.5</v>
      </c>
      <c r="V57" s="23">
        <f t="shared" si="5"/>
        <v>0.83422459893048129</v>
      </c>
      <c r="W57" s="30">
        <f>IF($B57="","",IF(SUMIF(data2!$B$2:$B$20003,calculations!$R57,data2!I$2:I$20003)=0,"",SUMIF(data2!$B$2:$B$20003,calculations!$R57,data2!I$2:I$20003)))</f>
        <v>479</v>
      </c>
      <c r="X57" s="30">
        <f>IF($B57="","",IF(SUMIF(data2!$B$2:$B$20003,calculations!$R57,data2!J$2:J$20003)=0,"",SUMIF(data2!$B$2:$B$20003,calculations!$R57,data2!J$2:J$20003)))</f>
        <v>595</v>
      </c>
      <c r="Y57" s="23">
        <f t="shared" si="6"/>
        <v>0.80504201680672272</v>
      </c>
      <c r="Z57" s="30">
        <f>IF($B57="","",IF(SUMIF(data2!$B$2:$B$20003,calculations!$R57,data2!L$2:L$20003)=0,"",SUMIF(data2!$B$2:$B$20003,calculations!$R57,data2!L$2:L$20003)))</f>
        <v>758</v>
      </c>
      <c r="AA57" s="23">
        <f t="shared" si="7"/>
        <v>0.78496042216358841</v>
      </c>
      <c r="AB57" s="30">
        <f>IF($S57="","",IF(SUMIF(data2!$B$2:$B$20003,calculations!$R57,data2!P$2:P$20003)=0,IF(AC57="","",0),SUMIF(data2!$B$2:$B$20003,calculations!$R57,data2!P$2:P$20003)))</f>
        <v>25</v>
      </c>
      <c r="AC57" s="30">
        <f>IF($S57="","",IF(SUMIF(data2!$B$2:$B$20003,calculations!$R57,data2!Q$2:Q$20003)=0,"",SUMIF(data2!$B$2:$B$20003,calculations!$R57,data2!Q$2:Q$20003)))</f>
        <v>34</v>
      </c>
      <c r="AD57" s="23">
        <f t="shared" si="8"/>
        <v>0.73529411764705888</v>
      </c>
      <c r="AE57" s="30">
        <f>IF(S57="","",SUMIF(data2!$B$2:$B$20003,calculations!$R57,data2!S$2:S$20003))</f>
        <v>44</v>
      </c>
      <c r="AF57" s="30">
        <f>IF(S57="","",SUMIF(data2!$B$2:$B$20003,calculations!$R57,data2!N$2:N$20003))</f>
        <v>435</v>
      </c>
    </row>
    <row r="58" spans="1:32" x14ac:dyDescent="0.25">
      <c r="A58" s="20" t="str">
        <f>calculations!$L$3&amp;calculations!$G$3&amp;" "&amp;calculations!$B$3&amp;calculations!$B58</f>
        <v>AllAll Combined44105</v>
      </c>
      <c r="B58" s="34">
        <f>IFERROR(IF(INDEX(lists!F$5:H$200,MATCH(B57,lists!H$5:H$200,1)+1,3)&gt;VLOOKUP(display!$O$18,lists!G$5:I$200,2,FALSE),"",INDEX(lists!F$5:H$200,MATCH(B57,lists!H$5:H$200,1)+1,3)),"")</f>
        <v>44105</v>
      </c>
      <c r="C58" s="30">
        <f>IF(B58="","",IF(SUMIF(data2!$B$2:$B$20003,calculations!$A58,data2!F$2:F$20003)=0,"",SUMIF(data2!$B$2:$B$20003,calculations!$A58,data2!F$2:F$20003)))</f>
        <v>83.5</v>
      </c>
      <c r="D58" s="30">
        <f>IF(B58="","",IF(SUMIF(data2!$B$2:$B$20003,calculations!$A58,data2!G$2:G$20003)=0,"",SUMIF(data2!$B$2:$B$20003,calculations!$A58,data2!G$2:G$20003)))</f>
        <v>89.5</v>
      </c>
      <c r="E58" s="23">
        <f t="shared" si="0"/>
        <v>0.93296089385474856</v>
      </c>
      <c r="F58" s="30">
        <f>IF($B58="","",IF(SUMIF(data2!$B$2:$B$20003,calculations!$A58,data2!I$2:I$20003)=0,"",SUMIF(data2!$B$2:$B$20003,calculations!$A58,data2!I$2:I$20003)))</f>
        <v>464</v>
      </c>
      <c r="G58" s="30">
        <f>IF($B58="","",IF(SUMIF(data2!$B$2:$B$20003,calculations!$A58,data2!J$2:J$20003)=0,"",SUMIF(data2!$B$2:$B$20003,calculations!$A58,data2!J$2:J$20003)))</f>
        <v>683</v>
      </c>
      <c r="H58" s="23">
        <f t="shared" si="1"/>
        <v>0.6793557833089312</v>
      </c>
      <c r="I58" s="30">
        <f>IF($B58="","",IF(SUMIF(data2!$B$2:$B$20003,calculations!$A58,data2!L$2:L$20003)=0,"",SUMIF(data2!$B$2:$B$20003,calculations!$A58,data2!L$2:L$20003)))</f>
        <v>715</v>
      </c>
      <c r="J58" s="23">
        <f t="shared" si="2"/>
        <v>0.95524475524475527</v>
      </c>
      <c r="K58" s="30">
        <f>IF($B58="","",IF(SUMIF(data2!$B$2:$B$20003,calculations!$A58,data2!P$2:P$20003)=0,IF(L58="","",0),SUMIF(data2!$B$2:$B$20003,calculations!$A58,data2!P$2:P$20003)))</f>
        <v>19</v>
      </c>
      <c r="L58" s="30">
        <f>IF($B58="","",IF(SUMIF(data2!$B$2:$B$20003,calculations!$A58,data2!Q$2:Q$20003)=0,"",SUMIF(data2!$B$2:$B$20003,calculations!$A58,data2!Q$2:Q$20003)))</f>
        <v>36</v>
      </c>
      <c r="M58" s="23">
        <f t="shared" si="3"/>
        <v>0.52777777777777779</v>
      </c>
      <c r="N58" s="30">
        <f>IF(B58="","",SUMIF(data2!$B$2:$B$20003,calculations!$A58,data2!S$2:S$20003))</f>
        <v>28</v>
      </c>
      <c r="O58" s="30">
        <f>IF(B58="","",SUMIF(data2!$B$2:$B$20003,calculations!$A58,data2!N$2:N$20003))</f>
        <v>436</v>
      </c>
      <c r="R58" s="20" t="str">
        <f>calculations!$AC$3&amp;calculations!$X$3&amp;" "&amp;calculations!$S$3&amp;calculations!$S58</f>
        <v>AllAll Combined44105</v>
      </c>
      <c r="S58" s="34">
        <f>IFERROR(IF(INDEX(lists!F$5:H$200,MATCH(S57,lists!H$5:H$200,1)+1,3)&gt;VLOOKUP(display!$O$18,lists!G$5:I$200,2,FALSE),"",INDEX(lists!F$5:H$200,MATCH(S57,lists!H$5:H$200,1)+1,3)),"")</f>
        <v>44105</v>
      </c>
      <c r="T58" s="30">
        <f>IF(S58="","",IF(SUMIF(data2!$B$2:$B$20003,calculations!$R58,data2!F$2:F$20003)=0,"",SUMIF(data2!$B$2:$B$20003,calculations!$R58,data2!F$2:F$20003)))</f>
        <v>83.5</v>
      </c>
      <c r="U58" s="30">
        <f>IF(S58="","",IF(SUMIF(data2!$B$2:$B$20003,calculations!$R58,data2!G$2:G$20003)=0,"",SUMIF(data2!$B$2:$B$20003,calculations!$R58,data2!G$2:G$20003)))</f>
        <v>89.5</v>
      </c>
      <c r="V58" s="23">
        <f t="shared" si="5"/>
        <v>0.93296089385474856</v>
      </c>
      <c r="W58" s="30">
        <f>IF($B58="","",IF(SUMIF(data2!$B$2:$B$20003,calculations!$R58,data2!I$2:I$20003)=0,"",SUMIF(data2!$B$2:$B$20003,calculations!$R58,data2!I$2:I$20003)))</f>
        <v>464</v>
      </c>
      <c r="X58" s="30">
        <f>IF($B58="","",IF(SUMIF(data2!$B$2:$B$20003,calculations!$R58,data2!J$2:J$20003)=0,"",SUMIF(data2!$B$2:$B$20003,calculations!$R58,data2!J$2:J$20003)))</f>
        <v>683</v>
      </c>
      <c r="Y58" s="23">
        <f t="shared" si="6"/>
        <v>0.6793557833089312</v>
      </c>
      <c r="Z58" s="30">
        <f>IF($B58="","",IF(SUMIF(data2!$B$2:$B$20003,calculations!$R58,data2!L$2:L$20003)=0,"",SUMIF(data2!$B$2:$B$20003,calculations!$R58,data2!L$2:L$20003)))</f>
        <v>715</v>
      </c>
      <c r="AA58" s="23">
        <f t="shared" si="7"/>
        <v>0.95524475524475527</v>
      </c>
      <c r="AB58" s="30">
        <f>IF($S58="","",IF(SUMIF(data2!$B$2:$B$20003,calculations!$R58,data2!P$2:P$20003)=0,IF(AC58="","",0),SUMIF(data2!$B$2:$B$20003,calculations!$R58,data2!P$2:P$20003)))</f>
        <v>19</v>
      </c>
      <c r="AC58" s="30">
        <f>IF($S58="","",IF(SUMIF(data2!$B$2:$B$20003,calculations!$R58,data2!Q$2:Q$20003)=0,"",SUMIF(data2!$B$2:$B$20003,calculations!$R58,data2!Q$2:Q$20003)))</f>
        <v>36</v>
      </c>
      <c r="AD58" s="23">
        <f t="shared" si="8"/>
        <v>0.52777777777777779</v>
      </c>
      <c r="AE58" s="30">
        <f>IF(S58="","",SUMIF(data2!$B$2:$B$20003,calculations!$R58,data2!S$2:S$20003))</f>
        <v>28</v>
      </c>
      <c r="AF58" s="30">
        <f>IF(S58="","",SUMIF(data2!$B$2:$B$20003,calculations!$R58,data2!N$2:N$20003))</f>
        <v>436</v>
      </c>
    </row>
    <row r="59" spans="1:32" x14ac:dyDescent="0.25">
      <c r="A59" s="20" t="str">
        <f>calculations!$L$3&amp;calculations!$G$3&amp;" "&amp;calculations!$B$3&amp;calculations!$B59</f>
        <v>AllAll Combined44136</v>
      </c>
      <c r="B59" s="34">
        <f>IFERROR(IF(INDEX(lists!F$5:H$200,MATCH(B58,lists!H$5:H$200,1)+1,3)&gt;VLOOKUP(display!$O$18,lists!G$5:I$200,2,FALSE),"",INDEX(lists!F$5:H$200,MATCH(B58,lists!H$5:H$200,1)+1,3)),"")</f>
        <v>44136</v>
      </c>
      <c r="C59" s="30">
        <f>IF(B59="","",IF(SUMIF(data2!$B$2:$B$20003,calculations!$A59,data2!F$2:F$20003)=0,"",SUMIF(data2!$B$2:$B$20003,calculations!$A59,data2!F$2:F$20003)))</f>
        <v>82.5</v>
      </c>
      <c r="D59" s="30">
        <f>IF(B59="","",IF(SUMIF(data2!$B$2:$B$20003,calculations!$A59,data2!G$2:G$20003)=0,"",SUMIF(data2!$B$2:$B$20003,calculations!$A59,data2!G$2:G$20003)))</f>
        <v>89.5</v>
      </c>
      <c r="E59" s="23">
        <f t="shared" si="0"/>
        <v>0.92178770949720668</v>
      </c>
      <c r="F59" s="30">
        <f>IF($B59="","",IF(SUMIF(data2!$B$2:$B$20003,calculations!$A59,data2!I$2:I$20003)=0,"",SUMIF(data2!$B$2:$B$20003,calculations!$A59,data2!I$2:I$20003)))</f>
        <v>442</v>
      </c>
      <c r="G59" s="30">
        <f>IF($B59="","",IF(SUMIF(data2!$B$2:$B$20003,calculations!$A59,data2!J$2:J$20003)=0,"",SUMIF(data2!$B$2:$B$20003,calculations!$A59,data2!J$2:J$20003)))</f>
        <v>677</v>
      </c>
      <c r="H59" s="23">
        <f t="shared" si="1"/>
        <v>0.6528803545051699</v>
      </c>
      <c r="I59" s="30">
        <f>IF($B59="","",IF(SUMIF(data2!$B$2:$B$20003,calculations!$A59,data2!L$2:L$20003)=0,"",SUMIF(data2!$B$2:$B$20003,calculations!$A59,data2!L$2:L$20003)))</f>
        <v>715</v>
      </c>
      <c r="J59" s="23">
        <f t="shared" si="2"/>
        <v>0.94685314685314681</v>
      </c>
      <c r="K59" s="30">
        <f>IF($B59="","",IF(SUMIF(data2!$B$2:$B$20003,calculations!$A59,data2!P$2:P$20003)=0,IF(L59="","",0),SUMIF(data2!$B$2:$B$20003,calculations!$A59,data2!P$2:P$20003)))</f>
        <v>21</v>
      </c>
      <c r="L59" s="30">
        <f>IF($B59="","",IF(SUMIF(data2!$B$2:$B$20003,calculations!$A59,data2!Q$2:Q$20003)=0,"",SUMIF(data2!$B$2:$B$20003,calculations!$A59,data2!Q$2:Q$20003)))</f>
        <v>43</v>
      </c>
      <c r="M59" s="23">
        <f t="shared" si="3"/>
        <v>0.48837209302325579</v>
      </c>
      <c r="N59" s="30">
        <f>IF(B59="","",SUMIF(data2!$B$2:$B$20003,calculations!$A59,data2!S$2:S$20003))</f>
        <v>31</v>
      </c>
      <c r="O59" s="30">
        <f>IF(B59="","",SUMIF(data2!$B$2:$B$20003,calculations!$A59,data2!N$2:N$20003))</f>
        <v>411</v>
      </c>
      <c r="R59" s="20" t="str">
        <f>calculations!$AC$3&amp;calculations!$X$3&amp;" "&amp;calculations!$S$3&amp;calculations!$S59</f>
        <v>AllAll Combined44136</v>
      </c>
      <c r="S59" s="34">
        <f>IFERROR(IF(INDEX(lists!F$5:H$200,MATCH(S58,lists!H$5:H$200,1)+1,3)&gt;VLOOKUP(display!$O$18,lists!G$5:I$200,2,FALSE),"",INDEX(lists!F$5:H$200,MATCH(S58,lists!H$5:H$200,1)+1,3)),"")</f>
        <v>44136</v>
      </c>
      <c r="T59" s="30">
        <f>IF(S59="","",IF(SUMIF(data2!$B$2:$B$20003,calculations!$R59,data2!F$2:F$20003)=0,"",SUMIF(data2!$B$2:$B$20003,calculations!$R59,data2!F$2:F$20003)))</f>
        <v>82.5</v>
      </c>
      <c r="U59" s="30">
        <f>IF(S59="","",IF(SUMIF(data2!$B$2:$B$20003,calculations!$R59,data2!G$2:G$20003)=0,"",SUMIF(data2!$B$2:$B$20003,calculations!$R59,data2!G$2:G$20003)))</f>
        <v>89.5</v>
      </c>
      <c r="V59" s="23">
        <f t="shared" si="5"/>
        <v>0.92178770949720668</v>
      </c>
      <c r="W59" s="30">
        <f>IF($B59="","",IF(SUMIF(data2!$B$2:$B$20003,calculations!$R59,data2!I$2:I$20003)=0,"",SUMIF(data2!$B$2:$B$20003,calculations!$R59,data2!I$2:I$20003)))</f>
        <v>442</v>
      </c>
      <c r="X59" s="30">
        <f>IF($B59="","",IF(SUMIF(data2!$B$2:$B$20003,calculations!$R59,data2!J$2:J$20003)=0,"",SUMIF(data2!$B$2:$B$20003,calculations!$R59,data2!J$2:J$20003)))</f>
        <v>677</v>
      </c>
      <c r="Y59" s="23">
        <f t="shared" si="6"/>
        <v>0.6528803545051699</v>
      </c>
      <c r="Z59" s="30">
        <f>IF($B59="","",IF(SUMIF(data2!$B$2:$B$20003,calculations!$R59,data2!L$2:L$20003)=0,"",SUMIF(data2!$B$2:$B$20003,calculations!$R59,data2!L$2:L$20003)))</f>
        <v>715</v>
      </c>
      <c r="AA59" s="23">
        <f t="shared" si="7"/>
        <v>0.94685314685314681</v>
      </c>
      <c r="AB59" s="30">
        <f>IF($S59="","",IF(SUMIF(data2!$B$2:$B$20003,calculations!$R59,data2!P$2:P$20003)=0,IF(AC59="","",0),SUMIF(data2!$B$2:$B$20003,calculations!$R59,data2!P$2:P$20003)))</f>
        <v>21</v>
      </c>
      <c r="AC59" s="30">
        <f>IF($S59="","",IF(SUMIF(data2!$B$2:$B$20003,calculations!$R59,data2!Q$2:Q$20003)=0,"",SUMIF(data2!$B$2:$B$20003,calculations!$R59,data2!Q$2:Q$20003)))</f>
        <v>43</v>
      </c>
      <c r="AD59" s="23">
        <f t="shared" si="8"/>
        <v>0.48837209302325579</v>
      </c>
      <c r="AE59" s="30">
        <f>IF(S59="","",SUMIF(data2!$B$2:$B$20003,calculations!$R59,data2!S$2:S$20003))</f>
        <v>31</v>
      </c>
      <c r="AF59" s="30">
        <f>IF(S59="","",SUMIF(data2!$B$2:$B$20003,calculations!$R59,data2!N$2:N$20003))</f>
        <v>411</v>
      </c>
    </row>
    <row r="60" spans="1:32" ht="15.75" thickBot="1" x14ac:dyDescent="0.3">
      <c r="A60" s="20" t="s">
        <v>491</v>
      </c>
      <c r="B60" s="145" t="s">
        <v>41</v>
      </c>
      <c r="C60" s="90">
        <f>AVERAGE(C48:C59)</f>
        <v>82.583333333333329</v>
      </c>
      <c r="D60" s="90">
        <f>AVERAGE(D48:D59)</f>
        <v>90.916666666666671</v>
      </c>
      <c r="E60" s="23">
        <f t="shared" ref="E60" si="9">C60/D60</f>
        <v>0.90834097158570104</v>
      </c>
      <c r="F60" s="90">
        <f>AVERAGE(F48:F59)</f>
        <v>489</v>
      </c>
      <c r="G60" s="90">
        <f>AVERAGE(G48:G59)</f>
        <v>652.58333333333337</v>
      </c>
      <c r="H60" s="23">
        <f t="shared" ref="H60" si="10">F60/G60</f>
        <v>0.74932958753671297</v>
      </c>
      <c r="I60" s="90">
        <f>AVERAGE(I48:I59)</f>
        <v>740.91666666666663</v>
      </c>
      <c r="J60" s="23">
        <f>G60/I60</f>
        <v>0.88077831515015192</v>
      </c>
      <c r="K60" s="90">
        <f>AVERAGE(K48:K59)</f>
        <v>23.75</v>
      </c>
      <c r="L60" s="90">
        <f>AVERAGE(L48:L59)</f>
        <v>41.75</v>
      </c>
      <c r="M60" s="23">
        <f t="shared" si="3"/>
        <v>0.56886227544910184</v>
      </c>
      <c r="N60" s="90">
        <f>AVERAGE(N48:N59)</f>
        <v>46.25</v>
      </c>
      <c r="O60" s="90">
        <f>AVERAGE(O48:O59)</f>
        <v>442.75</v>
      </c>
      <c r="R60" s="20" t="s">
        <v>491</v>
      </c>
      <c r="S60" s="145" t="s">
        <v>41</v>
      </c>
      <c r="T60" s="90">
        <f>AVERAGE(T48:T59)</f>
        <v>82.583333333333329</v>
      </c>
      <c r="U60" s="90">
        <f>AVERAGE(U48:U59)</f>
        <v>90.916666666666671</v>
      </c>
      <c r="V60" s="23">
        <f t="shared" ref="V60" si="11">T60/U60</f>
        <v>0.90834097158570104</v>
      </c>
      <c r="W60" s="90">
        <f>AVERAGE(W48:W59)</f>
        <v>489</v>
      </c>
      <c r="X60" s="90">
        <f>AVERAGE(X48:X59)</f>
        <v>652.58333333333337</v>
      </c>
      <c r="Y60" s="23">
        <f t="shared" ref="Y60" si="12">W60/X60</f>
        <v>0.74932958753671297</v>
      </c>
      <c r="Z60" s="90">
        <f>AVERAGE(Z48:Z59)</f>
        <v>740.91666666666663</v>
      </c>
      <c r="AA60" s="23">
        <f>X60/Z60</f>
        <v>0.88077831515015192</v>
      </c>
      <c r="AB60" s="90">
        <f>AVERAGE(AB48:AB59)</f>
        <v>23.75</v>
      </c>
      <c r="AC60" s="90">
        <f>AVERAGE(AC48:AC59)</f>
        <v>41.75</v>
      </c>
      <c r="AD60" s="23">
        <f>IF(S60="","",IF(AC60="","",AB60/AC60))</f>
        <v>0.56886227544910184</v>
      </c>
      <c r="AE60" s="90">
        <f>AVERAGE(AE48:AE59)</f>
        <v>46.25</v>
      </c>
      <c r="AF60" s="90">
        <f>AVERAGE(AF48:AF59)</f>
        <v>442.75</v>
      </c>
    </row>
    <row r="61" spans="1:32" ht="15.75" thickBot="1" x14ac:dyDescent="0.3">
      <c r="A61" s="78" t="s">
        <v>28</v>
      </c>
      <c r="B61" s="92"/>
      <c r="C61" s="92"/>
      <c r="D61" s="92"/>
      <c r="E61" s="79">
        <f>IF(4*(AVERAGE(E51:E53))&gt;4,4,4*(AVERAGE(E51:E53)))</f>
        <v>3.7086845111296349</v>
      </c>
      <c r="F61" s="92"/>
      <c r="G61" s="92"/>
      <c r="H61" s="79">
        <f>IF(4*(AVERAGE(H51:H53))&gt;4,4,4*(AVERAGE(H51:H53)))</f>
        <v>3.1518769366295296</v>
      </c>
      <c r="I61" s="92"/>
      <c r="J61" s="79">
        <f>IF(4*(AVERAGE(J51:J53))&gt;4,4,4*(AVERAGE(J51:J53)))</f>
        <v>3.5703168522818594</v>
      </c>
      <c r="K61" s="92"/>
      <c r="L61" s="92"/>
      <c r="M61" s="154">
        <f>IF(SUM(calculations!L51:L53)=0,0,4*(SUM(K51:K53)/SUM(L51:L53)))</f>
        <v>1.8518518518518519</v>
      </c>
      <c r="N61" s="92"/>
      <c r="O61" s="156"/>
      <c r="R61" s="78" t="s">
        <v>28</v>
      </c>
      <c r="S61" s="92"/>
      <c r="T61" s="92"/>
      <c r="U61" s="92"/>
      <c r="V61" s="79">
        <f>IF(4*(AVERAGE(V51:V53))&gt;4,4,4*(AVERAGE(V51:V53)))</f>
        <v>3.7086845111296349</v>
      </c>
      <c r="W61" s="92"/>
      <c r="X61" s="92"/>
      <c r="Y61" s="79">
        <f>IF(4*(AVERAGE(Y51:Y53))&gt;4,4,4*(AVERAGE(Y51:Y53)))</f>
        <v>3.1518769366295296</v>
      </c>
      <c r="Z61" s="92"/>
      <c r="AA61" s="79">
        <f>IF(4*(AVERAGE(AA51:AA53))&gt;4,4,4*(AVERAGE(AA51:AA53)))</f>
        <v>3.5703168522818594</v>
      </c>
      <c r="AB61" s="92"/>
      <c r="AC61" s="92"/>
      <c r="AD61" s="154">
        <f>IF(SUM(calculations!AC51:AC53)=0,0,4*(SUM(AB51:AB53)/SUM(AC51:AC53)))</f>
        <v>1.8518518518518519</v>
      </c>
      <c r="AE61" s="92"/>
      <c r="AF61" s="156"/>
    </row>
    <row r="62" spans="1:32" ht="15.75" thickBot="1" x14ac:dyDescent="0.3">
      <c r="A62" s="80" t="s">
        <v>29</v>
      </c>
      <c r="B62" s="93"/>
      <c r="C62" s="93"/>
      <c r="D62" s="93"/>
      <c r="E62" s="81">
        <f>IF(4*(AVERAGE(E48:E50))&gt;4,4,4*(AVERAGE(E48:E50)))</f>
        <v>3.7453860640301317</v>
      </c>
      <c r="F62" s="93"/>
      <c r="G62" s="93"/>
      <c r="H62" s="81">
        <f>IF(4*(AVERAGE(H48:H50))&gt;4,4,4*(AVERAGE(H48:H50)))</f>
        <v>3.0545309372825016</v>
      </c>
      <c r="I62" s="93"/>
      <c r="J62" s="81">
        <f>IF(4*(AVERAGE(J48:J50))&gt;4,4,4*(AVERAGE(J48:J50)))</f>
        <v>3.6234113019843153</v>
      </c>
      <c r="K62" s="93"/>
      <c r="L62" s="93"/>
      <c r="M62" s="155">
        <f>IF(SUM(calculations!L48:L50)=0,0,4*(SUM(K48:K50)/SUM(L48:L50)))</f>
        <v>2.4335664335664338</v>
      </c>
      <c r="N62" s="93"/>
      <c r="O62" s="157"/>
      <c r="R62" s="80" t="s">
        <v>29</v>
      </c>
      <c r="S62" s="93"/>
      <c r="T62" s="93"/>
      <c r="U62" s="93"/>
      <c r="V62" s="81">
        <f>IF(4*(AVERAGE(V48:V50))&gt;4,4,4*(AVERAGE(V48:V50)))</f>
        <v>3.7453860640301317</v>
      </c>
      <c r="W62" s="93"/>
      <c r="X62" s="93"/>
      <c r="Y62" s="81">
        <f>IF(4*(AVERAGE(Y48:Y50))&gt;4,4,4*(AVERAGE(Y48:Y50)))</f>
        <v>3.0545309372825016</v>
      </c>
      <c r="Z62" s="93"/>
      <c r="AA62" s="81">
        <f>IF(4*(AVERAGE(AA48:AA50))&gt;4,4,4*(AVERAGE(AA48:AA50)))</f>
        <v>3.6234113019843153</v>
      </c>
      <c r="AB62" s="93"/>
      <c r="AC62" s="93"/>
      <c r="AD62" s="155">
        <f>IF(SUM(calculations!AC48:AC50)=0,0,4*(SUM(AB48:AB50)/SUM(AC48:AC50)))</f>
        <v>2.4335664335664338</v>
      </c>
      <c r="AE62" s="93"/>
      <c r="AF62" s="157"/>
    </row>
    <row r="64" spans="1:32" x14ac:dyDescent="0.25">
      <c r="A64" t="s">
        <v>490</v>
      </c>
    </row>
    <row r="68" spans="1:1" x14ac:dyDescent="0.25">
      <c r="A68"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5" workbookViewId="0">
      <selection activeCell="G126" sqref="G126"/>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449" t="s">
        <v>393</v>
      </c>
      <c r="B1" s="449"/>
      <c r="C1" s="449"/>
      <c r="D1" s="449"/>
      <c r="E1" s="449"/>
      <c r="F1" s="449"/>
      <c r="G1" s="449"/>
      <c r="H1" s="449"/>
      <c r="I1" s="449"/>
      <c r="J1" s="449"/>
      <c r="K1" s="449"/>
      <c r="L1" s="449"/>
      <c r="M1" s="449"/>
      <c r="N1" s="449"/>
      <c r="O1" s="449"/>
      <c r="P1" s="449"/>
      <c r="Q1" s="449"/>
      <c r="R1" s="449"/>
      <c r="S1" s="449"/>
    </row>
    <row r="2" spans="1:19" s="20" customFormat="1" x14ac:dyDescent="0.25">
      <c r="B2" s="450" t="s">
        <v>23449</v>
      </c>
      <c r="C2" s="48"/>
    </row>
    <row r="3" spans="1:19" x14ac:dyDescent="0.25">
      <c r="A3" s="146" t="s">
        <v>51</v>
      </c>
      <c r="B3" s="451"/>
      <c r="C3" s="445" t="s">
        <v>392</v>
      </c>
      <c r="D3" s="441"/>
      <c r="F3" s="445" t="s">
        <v>466</v>
      </c>
      <c r="G3" s="440"/>
      <c r="H3" s="440"/>
      <c r="I3" s="441"/>
    </row>
    <row r="4" spans="1:19" x14ac:dyDescent="0.25">
      <c r="A4" t="s">
        <v>52</v>
      </c>
      <c r="B4" s="19" t="s">
        <v>47</v>
      </c>
      <c r="C4" s="147" t="s">
        <v>495</v>
      </c>
      <c r="D4" t="s">
        <v>52</v>
      </c>
      <c r="F4" s="150" t="s">
        <v>464</v>
      </c>
      <c r="G4" s="150" t="s">
        <v>263</v>
      </c>
      <c r="H4" s="150" t="s">
        <v>264</v>
      </c>
      <c r="I4" s="150" t="s">
        <v>275</v>
      </c>
    </row>
    <row r="5" spans="1:19" x14ac:dyDescent="0.25">
      <c r="A5" s="19" t="s">
        <v>47</v>
      </c>
      <c r="B5" s="20" t="s">
        <v>1003</v>
      </c>
      <c r="C5" s="147" t="s">
        <v>496</v>
      </c>
      <c r="D5" s="20" t="s">
        <v>898</v>
      </c>
      <c r="F5" s="48">
        <v>1</v>
      </c>
      <c r="G5" s="89" t="s">
        <v>249</v>
      </c>
      <c r="H5" s="34">
        <v>41000</v>
      </c>
      <c r="I5" s="34" t="str">
        <f t="shared" ref="I5:I36" si="0">G5</f>
        <v>Apr-12</v>
      </c>
    </row>
    <row r="6" spans="1:19" x14ac:dyDescent="0.25">
      <c r="A6" s="20" t="s">
        <v>1003</v>
      </c>
      <c r="B6" s="20" t="s">
        <v>1</v>
      </c>
      <c r="C6" s="147" t="s">
        <v>497</v>
      </c>
      <c r="D6" s="20" t="s">
        <v>897</v>
      </c>
      <c r="F6" s="48">
        <v>2</v>
      </c>
      <c r="G6" s="89" t="s">
        <v>250</v>
      </c>
      <c r="H6" s="34">
        <v>41030</v>
      </c>
      <c r="I6" s="34" t="str">
        <f t="shared" si="0"/>
        <v>May-12</v>
      </c>
    </row>
    <row r="7" spans="1:19" x14ac:dyDescent="0.25">
      <c r="A7" s="20" t="s">
        <v>1</v>
      </c>
      <c r="B7" s="20" t="s">
        <v>11</v>
      </c>
      <c r="C7" s="147" t="s">
        <v>498</v>
      </c>
      <c r="D7" s="20" t="s">
        <v>1318</v>
      </c>
      <c r="F7" s="48">
        <v>3</v>
      </c>
      <c r="G7" s="89" t="s">
        <v>256</v>
      </c>
      <c r="H7" s="34">
        <v>41061</v>
      </c>
      <c r="I7" s="34" t="str">
        <f t="shared" si="0"/>
        <v>Jun-12</v>
      </c>
    </row>
    <row r="8" spans="1:19" x14ac:dyDescent="0.25">
      <c r="A8" s="20" t="s">
        <v>11</v>
      </c>
      <c r="B8" s="20" t="s">
        <v>12</v>
      </c>
      <c r="C8" s="147" t="s">
        <v>499</v>
      </c>
      <c r="D8" s="20" t="s">
        <v>16</v>
      </c>
      <c r="F8" s="48">
        <v>4</v>
      </c>
      <c r="G8" s="89" t="s">
        <v>257</v>
      </c>
      <c r="H8" s="34">
        <v>41091</v>
      </c>
      <c r="I8" s="34" t="str">
        <f t="shared" si="0"/>
        <v>Jul-12</v>
      </c>
    </row>
    <row r="9" spans="1:19" x14ac:dyDescent="0.25">
      <c r="A9" s="20" t="s">
        <v>12</v>
      </c>
      <c r="B9" s="20" t="s">
        <v>1004</v>
      </c>
      <c r="C9" s="147" t="s">
        <v>500</v>
      </c>
      <c r="D9" s="20" t="s">
        <v>25697</v>
      </c>
      <c r="F9" s="48">
        <v>5</v>
      </c>
      <c r="G9" s="89" t="s">
        <v>258</v>
      </c>
      <c r="H9" s="34">
        <v>41122</v>
      </c>
      <c r="I9" s="34" t="str">
        <f t="shared" si="0"/>
        <v>Aug-12</v>
      </c>
    </row>
    <row r="10" spans="1:19" x14ac:dyDescent="0.25">
      <c r="A10" s="20" t="s">
        <v>1004</v>
      </c>
      <c r="B10" s="20" t="s">
        <v>916</v>
      </c>
      <c r="C10" s="147" t="s">
        <v>501</v>
      </c>
      <c r="D10" s="20" t="s">
        <v>917</v>
      </c>
      <c r="F10" s="48">
        <v>6</v>
      </c>
      <c r="G10" s="89" t="s">
        <v>259</v>
      </c>
      <c r="H10" s="34">
        <v>41153</v>
      </c>
      <c r="I10" s="34" t="str">
        <f t="shared" si="0"/>
        <v>Sep-12</v>
      </c>
    </row>
    <row r="11" spans="1:19" x14ac:dyDescent="0.25">
      <c r="A11" s="20" t="s">
        <v>916</v>
      </c>
      <c r="B11" s="20" t="s">
        <v>10</v>
      </c>
      <c r="C11" s="147" t="s">
        <v>502</v>
      </c>
      <c r="D11" s="20" t="s">
        <v>176</v>
      </c>
      <c r="F11" s="48">
        <v>7</v>
      </c>
      <c r="G11" s="89" t="s">
        <v>260</v>
      </c>
      <c r="H11" s="34">
        <v>41183</v>
      </c>
      <c r="I11" s="34" t="str">
        <f t="shared" si="0"/>
        <v>Oct-12</v>
      </c>
    </row>
    <row r="12" spans="1:19" x14ac:dyDescent="0.25">
      <c r="A12" s="20" t="s">
        <v>10</v>
      </c>
      <c r="B12" s="20" t="s">
        <v>42</v>
      </c>
      <c r="C12" s="147" t="s">
        <v>503</v>
      </c>
      <c r="D12" s="20" t="s">
        <v>18</v>
      </c>
      <c r="F12" s="48">
        <v>8</v>
      </c>
      <c r="G12" s="89" t="s">
        <v>261</v>
      </c>
      <c r="H12" s="34">
        <v>41214</v>
      </c>
      <c r="I12" s="34" t="str">
        <f t="shared" si="0"/>
        <v>Nov-12</v>
      </c>
    </row>
    <row r="13" spans="1:19" x14ac:dyDescent="0.25">
      <c r="A13" s="20" t="s">
        <v>42</v>
      </c>
      <c r="B13" s="20" t="s">
        <v>53</v>
      </c>
      <c r="C13" s="147" t="s">
        <v>504</v>
      </c>
      <c r="D13" s="20" t="s">
        <v>349</v>
      </c>
      <c r="F13" s="48">
        <v>9</v>
      </c>
      <c r="G13" s="89" t="s">
        <v>262</v>
      </c>
      <c r="H13" s="34">
        <v>41244</v>
      </c>
      <c r="I13" s="34" t="str">
        <f t="shared" si="0"/>
        <v>Dec-12</v>
      </c>
    </row>
    <row r="14" spans="1:19" x14ac:dyDescent="0.25">
      <c r="A14" s="20" t="s">
        <v>53</v>
      </c>
      <c r="C14" s="147" t="s">
        <v>505</v>
      </c>
      <c r="D14" s="20" t="s">
        <v>48</v>
      </c>
      <c r="F14" s="48">
        <v>10</v>
      </c>
      <c r="G14" s="89" t="s">
        <v>265</v>
      </c>
      <c r="H14" s="34">
        <v>41275</v>
      </c>
      <c r="I14" s="34" t="str">
        <f t="shared" si="0"/>
        <v>Jan-13</v>
      </c>
    </row>
    <row r="15" spans="1:19" x14ac:dyDescent="0.25">
      <c r="A15" s="20"/>
      <c r="C15" s="147" t="s">
        <v>506</v>
      </c>
      <c r="D15" s="20" t="s">
        <v>17</v>
      </c>
      <c r="F15" s="48">
        <v>11</v>
      </c>
      <c r="G15" s="89" t="s">
        <v>266</v>
      </c>
      <c r="H15" s="34">
        <v>41306</v>
      </c>
      <c r="I15" s="34" t="str">
        <f t="shared" si="0"/>
        <v>Feb-13</v>
      </c>
    </row>
    <row r="16" spans="1:19" x14ac:dyDescent="0.25">
      <c r="A16" s="20"/>
      <c r="C16" s="147" t="s">
        <v>507</v>
      </c>
      <c r="D16" s="20" t="s">
        <v>383</v>
      </c>
      <c r="F16" s="48">
        <v>12</v>
      </c>
      <c r="G16" s="89" t="s">
        <v>267</v>
      </c>
      <c r="H16" s="34">
        <v>41334</v>
      </c>
      <c r="I16" s="34" t="str">
        <f t="shared" si="0"/>
        <v>Mar-13</v>
      </c>
    </row>
    <row r="17" spans="1:9" x14ac:dyDescent="0.25">
      <c r="A17" s="20"/>
      <c r="C17" s="147" t="s">
        <v>508</v>
      </c>
      <c r="D17" s="20" t="s">
        <v>45</v>
      </c>
      <c r="F17" s="48">
        <v>13</v>
      </c>
      <c r="G17" s="89" t="s">
        <v>251</v>
      </c>
      <c r="H17" s="34">
        <v>41365</v>
      </c>
      <c r="I17" s="34" t="str">
        <f t="shared" si="0"/>
        <v>Apr-13</v>
      </c>
    </row>
    <row r="18" spans="1:9" x14ac:dyDescent="0.25">
      <c r="A18" s="20"/>
      <c r="C18" s="147" t="s">
        <v>509</v>
      </c>
      <c r="D18" s="20" t="s">
        <v>343</v>
      </c>
      <c r="F18" s="48">
        <v>14</v>
      </c>
      <c r="G18" s="89" t="s">
        <v>252</v>
      </c>
      <c r="H18" s="34">
        <v>41395</v>
      </c>
      <c r="I18" s="34" t="str">
        <f t="shared" si="0"/>
        <v>May-13</v>
      </c>
    </row>
    <row r="19" spans="1:9" x14ac:dyDescent="0.25">
      <c r="A19" s="20"/>
      <c r="C19" s="147" t="s">
        <v>510</v>
      </c>
      <c r="D19" s="20" t="s">
        <v>344</v>
      </c>
      <c r="F19" s="48">
        <v>15</v>
      </c>
      <c r="G19" s="89" t="s">
        <v>268</v>
      </c>
      <c r="H19" s="34">
        <v>41426</v>
      </c>
      <c r="I19" s="34" t="str">
        <f t="shared" si="0"/>
        <v>Jun-13</v>
      </c>
    </row>
    <row r="20" spans="1:9" x14ac:dyDescent="0.25">
      <c r="A20" s="20"/>
      <c r="C20" s="147" t="s">
        <v>511</v>
      </c>
      <c r="D20" s="20" t="s">
        <v>5</v>
      </c>
      <c r="F20" s="48">
        <v>16</v>
      </c>
      <c r="G20" s="89" t="s">
        <v>269</v>
      </c>
      <c r="H20" s="34">
        <v>41456</v>
      </c>
      <c r="I20" s="34" t="str">
        <f t="shared" si="0"/>
        <v>Jul-13</v>
      </c>
    </row>
    <row r="21" spans="1:9" x14ac:dyDescent="0.25">
      <c r="C21" s="147" t="s">
        <v>512</v>
      </c>
      <c r="D21" s="20" t="s">
        <v>15</v>
      </c>
      <c r="F21" s="48">
        <v>17</v>
      </c>
      <c r="G21" s="89" t="s">
        <v>270</v>
      </c>
      <c r="H21" s="34">
        <v>41487</v>
      </c>
      <c r="I21" s="34" t="str">
        <f t="shared" si="0"/>
        <v>Aug-13</v>
      </c>
    </row>
    <row r="22" spans="1:9" x14ac:dyDescent="0.25">
      <c r="C22" s="147" t="s">
        <v>513</v>
      </c>
      <c r="D22" s="20" t="s">
        <v>918</v>
      </c>
      <c r="F22" s="48">
        <v>18</v>
      </c>
      <c r="G22" s="89" t="s">
        <v>271</v>
      </c>
      <c r="H22" s="34">
        <v>41518</v>
      </c>
      <c r="I22" s="34" t="str">
        <f t="shared" si="0"/>
        <v>Sep-13</v>
      </c>
    </row>
    <row r="23" spans="1:9" x14ac:dyDescent="0.25">
      <c r="C23" s="147" t="s">
        <v>514</v>
      </c>
      <c r="D23" s="20" t="s">
        <v>44</v>
      </c>
      <c r="F23" s="48">
        <v>19</v>
      </c>
      <c r="G23" s="89" t="s">
        <v>272</v>
      </c>
      <c r="H23" s="34">
        <v>41548</v>
      </c>
      <c r="I23" s="34" t="str">
        <f t="shared" si="0"/>
        <v>Oct-13</v>
      </c>
    </row>
    <row r="24" spans="1:9" x14ac:dyDescent="0.25">
      <c r="A24" s="146" t="s">
        <v>999</v>
      </c>
      <c r="C24" s="147" t="s">
        <v>515</v>
      </c>
      <c r="D24" s="20" t="s">
        <v>675</v>
      </c>
      <c r="F24" s="48">
        <v>20</v>
      </c>
      <c r="G24" s="89" t="s">
        <v>273</v>
      </c>
      <c r="H24" s="34">
        <v>41579</v>
      </c>
      <c r="I24" s="34" t="str">
        <f t="shared" si="0"/>
        <v>Nov-13</v>
      </c>
    </row>
    <row r="25" spans="1:9" x14ac:dyDescent="0.25">
      <c r="A25" t="s">
        <v>1002</v>
      </c>
      <c r="C25" s="147" t="s">
        <v>516</v>
      </c>
      <c r="D25" s="20" t="s">
        <v>676</v>
      </c>
      <c r="F25" s="48">
        <v>21</v>
      </c>
      <c r="G25" s="89" t="s">
        <v>274</v>
      </c>
      <c r="H25" s="34">
        <v>41609</v>
      </c>
      <c r="I25" s="34" t="str">
        <f t="shared" si="0"/>
        <v>Dec-13</v>
      </c>
    </row>
    <row r="26" spans="1:9" x14ac:dyDescent="0.25">
      <c r="A26" s="20" t="s">
        <v>1000</v>
      </c>
      <c r="C26" s="147" t="s">
        <v>517</v>
      </c>
      <c r="D26" s="20" t="s">
        <v>677</v>
      </c>
      <c r="F26" s="48">
        <v>22</v>
      </c>
      <c r="G26" s="89" t="s">
        <v>276</v>
      </c>
      <c r="H26" s="34">
        <v>41640</v>
      </c>
      <c r="I26" s="34" t="str">
        <f t="shared" si="0"/>
        <v>Jan-14</v>
      </c>
    </row>
    <row r="27" spans="1:9" x14ac:dyDescent="0.25">
      <c r="A27" s="20" t="s">
        <v>1001</v>
      </c>
      <c r="C27" s="147" t="s">
        <v>518</v>
      </c>
      <c r="D27" s="20" t="s">
        <v>46</v>
      </c>
      <c r="F27" s="48">
        <v>23</v>
      </c>
      <c r="G27" s="89" t="s">
        <v>277</v>
      </c>
      <c r="H27" s="34">
        <v>41671</v>
      </c>
      <c r="I27" s="34" t="str">
        <f t="shared" si="0"/>
        <v>Feb-14</v>
      </c>
    </row>
    <row r="28" spans="1:9" x14ac:dyDescent="0.25">
      <c r="C28" s="147" t="s">
        <v>519</v>
      </c>
      <c r="D28" s="20" t="s">
        <v>319</v>
      </c>
      <c r="F28" s="48">
        <v>24</v>
      </c>
      <c r="G28" s="89" t="s">
        <v>278</v>
      </c>
      <c r="H28" s="34">
        <v>41699</v>
      </c>
      <c r="I28" s="34" t="str">
        <f t="shared" si="0"/>
        <v>Mar-14</v>
      </c>
    </row>
    <row r="29" spans="1:9" x14ac:dyDescent="0.25">
      <c r="C29" s="147" t="s">
        <v>520</v>
      </c>
      <c r="D29" s="20" t="s">
        <v>24244</v>
      </c>
      <c r="F29" s="48">
        <v>25</v>
      </c>
      <c r="G29" s="89" t="s">
        <v>253</v>
      </c>
      <c r="H29" s="34">
        <v>41730</v>
      </c>
      <c r="I29" s="34" t="str">
        <f t="shared" si="0"/>
        <v>Apr-14</v>
      </c>
    </row>
    <row r="30" spans="1:9" x14ac:dyDescent="0.25">
      <c r="C30" s="147" t="s">
        <v>521</v>
      </c>
      <c r="D30" s="20" t="s">
        <v>6</v>
      </c>
      <c r="F30" s="48">
        <v>26</v>
      </c>
      <c r="G30" s="89" t="s">
        <v>254</v>
      </c>
      <c r="H30" s="34">
        <v>41760</v>
      </c>
      <c r="I30" s="34" t="str">
        <f t="shared" si="0"/>
        <v>May-14</v>
      </c>
    </row>
    <row r="31" spans="1:9" x14ac:dyDescent="0.25">
      <c r="C31" s="147" t="s">
        <v>522</v>
      </c>
      <c r="D31" s="20" t="s">
        <v>678</v>
      </c>
      <c r="F31" s="48">
        <v>27</v>
      </c>
      <c r="G31" s="89" t="s">
        <v>279</v>
      </c>
      <c r="H31" s="34">
        <v>41791</v>
      </c>
      <c r="I31" s="34" t="str">
        <f t="shared" si="0"/>
        <v>Jun-14</v>
      </c>
    </row>
    <row r="32" spans="1:9" x14ac:dyDescent="0.25">
      <c r="C32" s="147" t="s">
        <v>523</v>
      </c>
      <c r="D32" s="20" t="s">
        <v>679</v>
      </c>
      <c r="F32" s="48">
        <v>28</v>
      </c>
      <c r="G32" s="89" t="s">
        <v>280</v>
      </c>
      <c r="H32" s="34">
        <v>41821</v>
      </c>
      <c r="I32" s="34" t="str">
        <f t="shared" si="0"/>
        <v>Jul-14</v>
      </c>
    </row>
    <row r="33" spans="3:9" x14ac:dyDescent="0.25">
      <c r="C33" s="147" t="s">
        <v>524</v>
      </c>
      <c r="D33" s="20" t="s">
        <v>680</v>
      </c>
      <c r="F33" s="48">
        <v>29</v>
      </c>
      <c r="G33" s="89" t="s">
        <v>281</v>
      </c>
      <c r="H33" s="34">
        <v>41852</v>
      </c>
      <c r="I33" s="34" t="str">
        <f t="shared" si="0"/>
        <v>Aug-14</v>
      </c>
    </row>
    <row r="34" spans="3:9" x14ac:dyDescent="0.25">
      <c r="C34" s="147" t="s">
        <v>742</v>
      </c>
      <c r="D34" s="20" t="s">
        <v>177</v>
      </c>
      <c r="F34" s="48">
        <v>30</v>
      </c>
      <c r="G34" s="89" t="s">
        <v>282</v>
      </c>
      <c r="H34" s="34">
        <v>41883</v>
      </c>
      <c r="I34" s="34" t="str">
        <f t="shared" si="0"/>
        <v>Sep-14</v>
      </c>
    </row>
    <row r="35" spans="3:9" x14ac:dyDescent="0.25">
      <c r="C35" s="147" t="s">
        <v>743</v>
      </c>
      <c r="D35" s="20" t="s">
        <v>49</v>
      </c>
      <c r="F35" s="48">
        <v>31</v>
      </c>
      <c r="G35" s="89" t="s">
        <v>283</v>
      </c>
      <c r="H35" s="34">
        <v>41913</v>
      </c>
      <c r="I35" s="34" t="str">
        <f t="shared" si="0"/>
        <v>Oct-14</v>
      </c>
    </row>
    <row r="36" spans="3:9" x14ac:dyDescent="0.25">
      <c r="C36" s="147" t="s">
        <v>744</v>
      </c>
      <c r="D36" s="20" t="s">
        <v>43</v>
      </c>
      <c r="F36" s="48">
        <v>32</v>
      </c>
      <c r="G36" s="89" t="s">
        <v>284</v>
      </c>
      <c r="H36" s="34">
        <v>41944</v>
      </c>
      <c r="I36" s="34" t="str">
        <f t="shared" si="0"/>
        <v>Nov-14</v>
      </c>
    </row>
    <row r="37" spans="3:9" x14ac:dyDescent="0.25">
      <c r="C37" s="147" t="s">
        <v>745</v>
      </c>
      <c r="D37" s="20" t="s">
        <v>14</v>
      </c>
      <c r="F37" s="48">
        <v>33</v>
      </c>
      <c r="G37" s="89" t="s">
        <v>285</v>
      </c>
      <c r="H37" s="34">
        <v>41974</v>
      </c>
      <c r="I37" s="34" t="str">
        <f t="shared" ref="I37:I68" si="1">G37</f>
        <v>Dec-14</v>
      </c>
    </row>
    <row r="38" spans="3:9" x14ac:dyDescent="0.25">
      <c r="C38" s="147" t="s">
        <v>746</v>
      </c>
      <c r="D38" s="20" t="s">
        <v>338</v>
      </c>
      <c r="F38" s="48">
        <v>34</v>
      </c>
      <c r="G38" s="89" t="s">
        <v>286</v>
      </c>
      <c r="H38" s="34">
        <v>42005</v>
      </c>
      <c r="I38" s="34" t="str">
        <f t="shared" si="1"/>
        <v>Jan-15</v>
      </c>
    </row>
    <row r="39" spans="3:9" x14ac:dyDescent="0.25">
      <c r="C39" s="147" t="s">
        <v>747</v>
      </c>
      <c r="D39" s="20" t="s">
        <v>19</v>
      </c>
      <c r="F39" s="48">
        <v>35</v>
      </c>
      <c r="G39" s="89" t="s">
        <v>287</v>
      </c>
      <c r="H39" s="34">
        <v>42036</v>
      </c>
      <c r="I39" s="34" t="str">
        <f t="shared" si="1"/>
        <v>Feb-15</v>
      </c>
    </row>
    <row r="40" spans="3:9" x14ac:dyDescent="0.25">
      <c r="C40" s="147" t="s">
        <v>748</v>
      </c>
      <c r="D40" s="20"/>
      <c r="F40" s="48">
        <v>36</v>
      </c>
      <c r="G40" s="89" t="s">
        <v>288</v>
      </c>
      <c r="H40" s="34">
        <v>42064</v>
      </c>
      <c r="I40" s="34" t="str">
        <f t="shared" si="1"/>
        <v>Mar-15</v>
      </c>
    </row>
    <row r="41" spans="3:9" x14ac:dyDescent="0.25">
      <c r="C41" s="147" t="s">
        <v>749</v>
      </c>
      <c r="D41" s="20"/>
      <c r="F41" s="48">
        <v>37</v>
      </c>
      <c r="G41" s="89" t="s">
        <v>255</v>
      </c>
      <c r="H41" s="34">
        <v>42095</v>
      </c>
      <c r="I41" s="34" t="str">
        <f t="shared" si="1"/>
        <v>Apr-15</v>
      </c>
    </row>
    <row r="42" spans="3:9" x14ac:dyDescent="0.25">
      <c r="C42" s="147" t="s">
        <v>750</v>
      </c>
      <c r="D42" s="20"/>
      <c r="F42" s="48">
        <v>38</v>
      </c>
      <c r="G42" s="89" t="s">
        <v>289</v>
      </c>
      <c r="H42" s="34">
        <v>42125</v>
      </c>
      <c r="I42" s="34" t="str">
        <f t="shared" si="1"/>
        <v>May-15</v>
      </c>
    </row>
    <row r="43" spans="3:9" x14ac:dyDescent="0.25">
      <c r="C43" s="147" t="s">
        <v>751</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66" t="s">
        <v>752</v>
      </c>
      <c r="D74" s="20"/>
      <c r="F74" s="48">
        <v>70</v>
      </c>
      <c r="G74" s="89" t="s">
        <v>367</v>
      </c>
      <c r="H74" s="24">
        <v>43101</v>
      </c>
      <c r="I74" s="34" t="str">
        <f t="shared" si="2"/>
        <v>Jan-18</v>
      </c>
    </row>
    <row r="75" spans="3:9" x14ac:dyDescent="0.25">
      <c r="C75" s="166" t="s">
        <v>753</v>
      </c>
      <c r="D75" s="20"/>
      <c r="F75" s="48">
        <v>71</v>
      </c>
      <c r="G75" s="89" t="s">
        <v>368</v>
      </c>
      <c r="H75" s="24">
        <v>43132</v>
      </c>
      <c r="I75" s="34" t="str">
        <f t="shared" si="2"/>
        <v>Feb-18</v>
      </c>
    </row>
    <row r="76" spans="3:9" x14ac:dyDescent="0.25">
      <c r="C76" s="166" t="s">
        <v>754</v>
      </c>
      <c r="D76" s="20"/>
      <c r="F76" s="48">
        <v>72</v>
      </c>
      <c r="G76" s="89" t="s">
        <v>369</v>
      </c>
      <c r="H76" s="24">
        <v>43160</v>
      </c>
      <c r="I76" s="34" t="str">
        <f t="shared" si="2"/>
        <v>Mar-18</v>
      </c>
    </row>
    <row r="77" spans="3:9" x14ac:dyDescent="0.25">
      <c r="C77" s="166" t="s">
        <v>755</v>
      </c>
      <c r="D77" s="20"/>
      <c r="F77" s="48">
        <v>73</v>
      </c>
      <c r="G77" s="89" t="s">
        <v>370</v>
      </c>
      <c r="H77" s="24">
        <v>43191</v>
      </c>
      <c r="I77" s="34" t="str">
        <f t="shared" si="2"/>
        <v>Apr-18</v>
      </c>
    </row>
    <row r="78" spans="3:9" x14ac:dyDescent="0.25">
      <c r="C78" s="166" t="s">
        <v>756</v>
      </c>
      <c r="D78" s="20"/>
      <c r="F78" s="48">
        <v>74</v>
      </c>
      <c r="G78" s="89" t="s">
        <v>371</v>
      </c>
      <c r="H78" s="24">
        <v>43221</v>
      </c>
      <c r="I78" s="34" t="str">
        <f t="shared" si="2"/>
        <v>May-18</v>
      </c>
    </row>
    <row r="79" spans="3:9" x14ac:dyDescent="0.25">
      <c r="C79" s="166" t="s">
        <v>757</v>
      </c>
      <c r="D79" s="20"/>
      <c r="F79" s="48">
        <v>75</v>
      </c>
      <c r="G79" s="89" t="s">
        <v>372</v>
      </c>
      <c r="H79" s="24">
        <v>43252</v>
      </c>
      <c r="I79" s="34" t="str">
        <f t="shared" si="2"/>
        <v>Jun-18</v>
      </c>
    </row>
    <row r="80" spans="3:9" x14ac:dyDescent="0.25">
      <c r="C80" s="166" t="s">
        <v>758</v>
      </c>
      <c r="D80" s="20"/>
      <c r="F80" s="48">
        <v>76</v>
      </c>
      <c r="G80" s="89" t="s">
        <v>373</v>
      </c>
      <c r="H80" s="24">
        <v>43282</v>
      </c>
      <c r="I80" s="34" t="str">
        <f t="shared" si="2"/>
        <v>Jul-18</v>
      </c>
    </row>
    <row r="81" spans="3:9" x14ac:dyDescent="0.25">
      <c r="C81" s="166" t="s">
        <v>759</v>
      </c>
      <c r="D81" s="20"/>
      <c r="F81" s="48">
        <v>77</v>
      </c>
      <c r="G81" s="89" t="s">
        <v>374</v>
      </c>
      <c r="H81" s="24">
        <v>43313</v>
      </c>
      <c r="I81" s="34" t="str">
        <f t="shared" si="2"/>
        <v>Aug-18</v>
      </c>
    </row>
    <row r="82" spans="3:9" x14ac:dyDescent="0.25">
      <c r="C82" s="166" t="s">
        <v>760</v>
      </c>
      <c r="D82" s="20"/>
      <c r="F82" s="48">
        <v>78</v>
      </c>
      <c r="G82" s="89" t="s">
        <v>375</v>
      </c>
      <c r="H82" s="24">
        <v>43344</v>
      </c>
      <c r="I82" s="34" t="str">
        <f t="shared" si="2"/>
        <v>Sep-18</v>
      </c>
    </row>
    <row r="83" spans="3:9" x14ac:dyDescent="0.25">
      <c r="C83" s="166" t="s">
        <v>761</v>
      </c>
      <c r="D83" s="20"/>
      <c r="F83" s="145">
        <v>79</v>
      </c>
      <c r="G83" s="89" t="s">
        <v>467</v>
      </c>
      <c r="H83" s="24">
        <v>43374</v>
      </c>
      <c r="I83" s="34" t="str">
        <f t="shared" ref="I83:I125" si="3">G83</f>
        <v>Oct-18</v>
      </c>
    </row>
    <row r="84" spans="3:9" x14ac:dyDescent="0.25">
      <c r="C84" s="48" t="s">
        <v>1006</v>
      </c>
      <c r="D84" t="s">
        <v>1046</v>
      </c>
      <c r="F84" s="145">
        <v>80</v>
      </c>
      <c r="G84" s="89" t="s">
        <v>478</v>
      </c>
      <c r="H84" s="24">
        <v>43405</v>
      </c>
      <c r="I84" s="34" t="str">
        <f t="shared" si="3"/>
        <v>Nov-18</v>
      </c>
    </row>
    <row r="85" spans="3:9" x14ac:dyDescent="0.25">
      <c r="C85" s="48" t="s">
        <v>1007</v>
      </c>
      <c r="D85" s="20" t="s">
        <v>16</v>
      </c>
      <c r="F85" s="145">
        <v>81</v>
      </c>
      <c r="G85" s="89" t="s">
        <v>468</v>
      </c>
      <c r="H85" s="24">
        <v>43435</v>
      </c>
      <c r="I85" s="34" t="str">
        <f t="shared" si="3"/>
        <v>Dec-18</v>
      </c>
    </row>
    <row r="86" spans="3:9" x14ac:dyDescent="0.25">
      <c r="C86" s="165" t="s">
        <v>1008</v>
      </c>
      <c r="D86" s="20" t="s">
        <v>18</v>
      </c>
      <c r="F86" s="145">
        <v>82</v>
      </c>
      <c r="G86" s="89" t="s">
        <v>469</v>
      </c>
      <c r="H86" s="24">
        <v>43466</v>
      </c>
      <c r="I86" s="34" t="str">
        <f t="shared" si="3"/>
        <v>Jan-19</v>
      </c>
    </row>
    <row r="87" spans="3:9" x14ac:dyDescent="0.25">
      <c r="C87" s="165" t="s">
        <v>1009</v>
      </c>
      <c r="D87" s="20" t="s">
        <v>17</v>
      </c>
      <c r="F87" s="145">
        <v>83</v>
      </c>
      <c r="G87" s="89" t="s">
        <v>470</v>
      </c>
      <c r="H87" s="24">
        <v>43497</v>
      </c>
      <c r="I87" s="34" t="str">
        <f t="shared" si="3"/>
        <v>Feb-19</v>
      </c>
    </row>
    <row r="88" spans="3:9" x14ac:dyDescent="0.25">
      <c r="C88" s="165" t="s">
        <v>1010</v>
      </c>
      <c r="D88" s="20" t="s">
        <v>383</v>
      </c>
      <c r="F88" s="145">
        <v>84</v>
      </c>
      <c r="G88" s="89" t="s">
        <v>471</v>
      </c>
      <c r="H88" s="24">
        <v>43525</v>
      </c>
      <c r="I88" s="34" t="str">
        <f t="shared" si="3"/>
        <v>Mar-19</v>
      </c>
    </row>
    <row r="89" spans="3:9" x14ac:dyDescent="0.25">
      <c r="C89" s="165" t="s">
        <v>1011</v>
      </c>
      <c r="D89" s="20" t="s">
        <v>15</v>
      </c>
      <c r="F89" s="145">
        <v>85</v>
      </c>
      <c r="G89" s="89" t="s">
        <v>472</v>
      </c>
      <c r="H89" s="24">
        <v>43556</v>
      </c>
      <c r="I89" s="34" t="str">
        <f t="shared" si="3"/>
        <v>Apr-19</v>
      </c>
    </row>
    <row r="90" spans="3:9" x14ac:dyDescent="0.25">
      <c r="C90" s="165" t="s">
        <v>1012</v>
      </c>
      <c r="D90" s="20" t="s">
        <v>13</v>
      </c>
      <c r="F90" s="145">
        <v>86</v>
      </c>
      <c r="G90" s="89" t="s">
        <v>473</v>
      </c>
      <c r="H90" s="24">
        <v>43586</v>
      </c>
      <c r="I90" s="34" t="str">
        <f t="shared" si="3"/>
        <v>May-19</v>
      </c>
    </row>
    <row r="91" spans="3:9" x14ac:dyDescent="0.25">
      <c r="C91" s="165" t="s">
        <v>1013</v>
      </c>
      <c r="D91" s="20" t="s">
        <v>24244</v>
      </c>
      <c r="F91" s="145">
        <v>87</v>
      </c>
      <c r="G91" s="89" t="s">
        <v>474</v>
      </c>
      <c r="H91" s="24">
        <v>43617</v>
      </c>
      <c r="I91" s="34" t="str">
        <f t="shared" si="3"/>
        <v>Jun-19</v>
      </c>
    </row>
    <row r="92" spans="3:9" x14ac:dyDescent="0.25">
      <c r="C92" s="165" t="s">
        <v>1014</v>
      </c>
      <c r="D92" s="20" t="s">
        <v>30</v>
      </c>
      <c r="F92" s="145">
        <v>88</v>
      </c>
      <c r="G92" s="89" t="s">
        <v>475</v>
      </c>
      <c r="H92" s="24">
        <v>43647</v>
      </c>
      <c r="I92" s="34" t="str">
        <f t="shared" si="3"/>
        <v>Jul-19</v>
      </c>
    </row>
    <row r="93" spans="3:9" x14ac:dyDescent="0.25">
      <c r="C93" s="165" t="s">
        <v>1015</v>
      </c>
      <c r="D93" t="s">
        <v>75</v>
      </c>
      <c r="F93" s="145">
        <v>89</v>
      </c>
      <c r="G93" s="89" t="s">
        <v>476</v>
      </c>
      <c r="H93" s="24">
        <v>43678</v>
      </c>
      <c r="I93" s="34" t="str">
        <f t="shared" si="3"/>
        <v>Aug-19</v>
      </c>
    </row>
    <row r="94" spans="3:9" x14ac:dyDescent="0.25">
      <c r="C94" s="165" t="s">
        <v>1016</v>
      </c>
      <c r="D94" t="s">
        <v>75</v>
      </c>
      <c r="F94" s="145">
        <v>90</v>
      </c>
      <c r="G94" s="89" t="s">
        <v>477</v>
      </c>
      <c r="H94" s="24">
        <v>43709</v>
      </c>
      <c r="I94" s="34" t="str">
        <f t="shared" si="3"/>
        <v>Sep-19</v>
      </c>
    </row>
    <row r="95" spans="3:9" x14ac:dyDescent="0.25">
      <c r="C95" s="165" t="s">
        <v>1017</v>
      </c>
      <c r="D95" t="s">
        <v>75</v>
      </c>
      <c r="F95" s="171">
        <v>91</v>
      </c>
      <c r="G95" s="89" t="s">
        <v>967</v>
      </c>
      <c r="H95" s="24">
        <v>43739</v>
      </c>
      <c r="I95" s="34" t="str">
        <f t="shared" si="3"/>
        <v>Oct-19</v>
      </c>
    </row>
    <row r="96" spans="3:9" x14ac:dyDescent="0.25">
      <c r="C96" s="165" t="s">
        <v>1018</v>
      </c>
      <c r="D96" t="s">
        <v>75</v>
      </c>
      <c r="F96" s="171">
        <v>92</v>
      </c>
      <c r="G96" s="89" t="s">
        <v>980</v>
      </c>
      <c r="H96" s="24">
        <v>43770</v>
      </c>
      <c r="I96" s="34" t="str">
        <f t="shared" si="3"/>
        <v>Nov-19</v>
      </c>
    </row>
    <row r="97" spans="3:9" x14ac:dyDescent="0.25">
      <c r="C97" s="165" t="s">
        <v>1019</v>
      </c>
      <c r="D97" t="s">
        <v>75</v>
      </c>
      <c r="F97" s="171">
        <v>93</v>
      </c>
      <c r="G97" s="89" t="s">
        <v>968</v>
      </c>
      <c r="H97" s="24">
        <v>43800</v>
      </c>
      <c r="I97" s="34" t="str">
        <f t="shared" si="3"/>
        <v>Dec-19</v>
      </c>
    </row>
    <row r="98" spans="3:9" x14ac:dyDescent="0.25">
      <c r="C98" s="165" t="s">
        <v>1020</v>
      </c>
      <c r="D98" t="s">
        <v>75</v>
      </c>
      <c r="F98" s="171">
        <v>94</v>
      </c>
      <c r="G98" s="89" t="s">
        <v>969</v>
      </c>
      <c r="H98" s="24">
        <v>43831</v>
      </c>
      <c r="I98" s="34" t="str">
        <f t="shared" si="3"/>
        <v>Jan-20</v>
      </c>
    </row>
    <row r="99" spans="3:9" x14ac:dyDescent="0.25">
      <c r="C99" s="165" t="s">
        <v>1021</v>
      </c>
      <c r="D99" t="s">
        <v>75</v>
      </c>
      <c r="F99" s="171">
        <v>95</v>
      </c>
      <c r="G99" s="89" t="s">
        <v>970</v>
      </c>
      <c r="H99" s="24">
        <v>43862</v>
      </c>
      <c r="I99" s="34" t="str">
        <f t="shared" si="3"/>
        <v>Feb-20</v>
      </c>
    </row>
    <row r="100" spans="3:9" x14ac:dyDescent="0.25">
      <c r="C100" s="165" t="s">
        <v>1022</v>
      </c>
      <c r="D100" t="s">
        <v>75</v>
      </c>
      <c r="F100" s="171">
        <v>96</v>
      </c>
      <c r="G100" s="89" t="s">
        <v>971</v>
      </c>
      <c r="H100" s="24">
        <v>43891</v>
      </c>
      <c r="I100" s="34" t="str">
        <f t="shared" si="3"/>
        <v>Mar-20</v>
      </c>
    </row>
    <row r="101" spans="3:9" x14ac:dyDescent="0.25">
      <c r="C101" s="165" t="s">
        <v>1023</v>
      </c>
      <c r="D101" t="s">
        <v>75</v>
      </c>
      <c r="F101" s="171">
        <v>97</v>
      </c>
      <c r="G101" s="89" t="s">
        <v>972</v>
      </c>
      <c r="H101" s="24">
        <v>43922</v>
      </c>
      <c r="I101" s="34" t="str">
        <f t="shared" si="3"/>
        <v>Apr-20</v>
      </c>
    </row>
    <row r="102" spans="3:9" x14ac:dyDescent="0.25">
      <c r="C102" s="165" t="s">
        <v>1024</v>
      </c>
      <c r="D102" t="s">
        <v>75</v>
      </c>
      <c r="F102" s="171">
        <v>98</v>
      </c>
      <c r="G102" s="89" t="s">
        <v>973</v>
      </c>
      <c r="H102" s="24">
        <v>43952</v>
      </c>
      <c r="I102" s="34" t="str">
        <f t="shared" si="3"/>
        <v>May-20</v>
      </c>
    </row>
    <row r="103" spans="3:9" x14ac:dyDescent="0.25">
      <c r="C103" s="165" t="s">
        <v>1025</v>
      </c>
      <c r="D103" s="20" t="s">
        <v>75</v>
      </c>
      <c r="F103" s="171">
        <v>99</v>
      </c>
      <c r="G103" s="89" t="s">
        <v>974</v>
      </c>
      <c r="H103" s="24">
        <v>43983</v>
      </c>
      <c r="I103" s="34" t="str">
        <f t="shared" si="3"/>
        <v>Jun-20</v>
      </c>
    </row>
    <row r="104" spans="3:9" x14ac:dyDescent="0.25">
      <c r="C104" s="165" t="s">
        <v>1026</v>
      </c>
      <c r="D104" s="20" t="s">
        <v>75</v>
      </c>
      <c r="F104" s="171">
        <v>100</v>
      </c>
      <c r="G104" s="89" t="s">
        <v>975</v>
      </c>
      <c r="H104" s="24">
        <v>44013</v>
      </c>
      <c r="I104" s="34" t="str">
        <f t="shared" si="3"/>
        <v>Jul-20</v>
      </c>
    </row>
    <row r="105" spans="3:9" x14ac:dyDescent="0.25">
      <c r="C105" s="165" t="s">
        <v>1027</v>
      </c>
      <c r="D105" s="20" t="s">
        <v>75</v>
      </c>
      <c r="F105" s="171">
        <v>101</v>
      </c>
      <c r="G105" s="89" t="s">
        <v>976</v>
      </c>
      <c r="H105" s="24">
        <v>44044</v>
      </c>
      <c r="I105" s="34" t="str">
        <f t="shared" si="3"/>
        <v>Aug-20</v>
      </c>
    </row>
    <row r="106" spans="3:9" x14ac:dyDescent="0.25">
      <c r="C106" s="165" t="s">
        <v>1028</v>
      </c>
      <c r="D106" s="20" t="s">
        <v>75</v>
      </c>
      <c r="F106" s="171">
        <v>102</v>
      </c>
      <c r="G106" s="89" t="s">
        <v>977</v>
      </c>
      <c r="H106" s="24">
        <v>44075</v>
      </c>
      <c r="I106" s="34" t="str">
        <f t="shared" si="3"/>
        <v>Sep-20</v>
      </c>
    </row>
    <row r="107" spans="3:9" x14ac:dyDescent="0.25">
      <c r="C107" s="165" t="s">
        <v>1029</v>
      </c>
      <c r="D107" s="20" t="s">
        <v>75</v>
      </c>
      <c r="F107" s="171">
        <v>103</v>
      </c>
      <c r="G107" s="89" t="s">
        <v>978</v>
      </c>
      <c r="H107" s="24">
        <v>44105</v>
      </c>
      <c r="I107" s="34" t="str">
        <f t="shared" si="3"/>
        <v>Oct-20</v>
      </c>
    </row>
    <row r="108" spans="3:9" x14ac:dyDescent="0.25">
      <c r="C108" s="165" t="s">
        <v>1030</v>
      </c>
      <c r="D108" s="20" t="s">
        <v>75</v>
      </c>
      <c r="F108" s="171">
        <v>104</v>
      </c>
      <c r="G108" s="89" t="s">
        <v>979</v>
      </c>
      <c r="H108" s="24">
        <v>44136</v>
      </c>
      <c r="I108" s="34" t="str">
        <f t="shared" si="3"/>
        <v>Nov-20</v>
      </c>
    </row>
    <row r="109" spans="3:9" x14ac:dyDescent="0.25">
      <c r="C109" s="165" t="s">
        <v>1031</v>
      </c>
      <c r="D109" s="20" t="s">
        <v>75</v>
      </c>
      <c r="F109" s="171">
        <v>105</v>
      </c>
      <c r="G109" s="89" t="s">
        <v>982</v>
      </c>
      <c r="H109" s="24">
        <v>44166</v>
      </c>
      <c r="I109" s="34" t="str">
        <f t="shared" si="3"/>
        <v>Dec-20</v>
      </c>
    </row>
    <row r="110" spans="3:9" x14ac:dyDescent="0.25">
      <c r="C110" s="165" t="s">
        <v>1032</v>
      </c>
      <c r="D110" s="20" t="s">
        <v>75</v>
      </c>
      <c r="F110" s="171">
        <v>106</v>
      </c>
      <c r="G110" s="89" t="s">
        <v>983</v>
      </c>
      <c r="H110" s="24">
        <v>44197</v>
      </c>
      <c r="I110" s="34" t="str">
        <f t="shared" si="3"/>
        <v>Jan-21</v>
      </c>
    </row>
    <row r="111" spans="3:9" x14ac:dyDescent="0.25">
      <c r="C111" s="165" t="s">
        <v>1033</v>
      </c>
      <c r="D111" s="20" t="s">
        <v>75</v>
      </c>
      <c r="F111" s="171">
        <v>107</v>
      </c>
      <c r="G111" s="89" t="s">
        <v>981</v>
      </c>
      <c r="H111" s="24">
        <v>44228</v>
      </c>
      <c r="I111" s="34" t="str">
        <f t="shared" si="3"/>
        <v>Feb-21</v>
      </c>
    </row>
    <row r="112" spans="3:9" x14ac:dyDescent="0.25">
      <c r="C112" s="165" t="s">
        <v>1034</v>
      </c>
      <c r="D112" s="20" t="s">
        <v>75</v>
      </c>
      <c r="F112" s="171">
        <v>108</v>
      </c>
      <c r="G112" s="89" t="s">
        <v>984</v>
      </c>
      <c r="H112" s="24">
        <v>44256</v>
      </c>
      <c r="I112" s="34" t="str">
        <f t="shared" si="3"/>
        <v>Mar-21</v>
      </c>
    </row>
    <row r="113" spans="3:9" x14ac:dyDescent="0.25">
      <c r="C113" s="165" t="s">
        <v>1035</v>
      </c>
      <c r="D113" s="20" t="s">
        <v>75</v>
      </c>
      <c r="F113" s="171">
        <v>109</v>
      </c>
      <c r="G113" s="89" t="s">
        <v>985</v>
      </c>
      <c r="H113" s="24">
        <v>44287</v>
      </c>
      <c r="I113" s="34" t="str">
        <f t="shared" si="3"/>
        <v>Apr-21</v>
      </c>
    </row>
    <row r="114" spans="3:9" x14ac:dyDescent="0.25">
      <c r="C114" s="166" t="s">
        <v>1036</v>
      </c>
      <c r="D114" s="20"/>
      <c r="F114" s="171">
        <v>110</v>
      </c>
      <c r="G114" s="89" t="s">
        <v>986</v>
      </c>
      <c r="H114" s="24">
        <v>44317</v>
      </c>
      <c r="I114" s="34" t="str">
        <f t="shared" si="3"/>
        <v>May-21</v>
      </c>
    </row>
    <row r="115" spans="3:9" x14ac:dyDescent="0.25">
      <c r="C115" s="166" t="s">
        <v>1037</v>
      </c>
      <c r="D115" s="20"/>
      <c r="F115" s="171">
        <v>111</v>
      </c>
      <c r="G115" s="89" t="s">
        <v>987</v>
      </c>
      <c r="H115" s="24">
        <v>44348</v>
      </c>
      <c r="I115" s="34" t="str">
        <f t="shared" si="3"/>
        <v>Jun-21</v>
      </c>
    </row>
    <row r="116" spans="3:9" x14ac:dyDescent="0.25">
      <c r="C116" s="166" t="s">
        <v>1038</v>
      </c>
      <c r="D116" s="20"/>
      <c r="F116" s="171">
        <v>112</v>
      </c>
      <c r="G116" s="89" t="s">
        <v>988</v>
      </c>
      <c r="H116" s="24">
        <v>44378</v>
      </c>
      <c r="I116" s="34" t="str">
        <f t="shared" si="3"/>
        <v>Jul-21</v>
      </c>
    </row>
    <row r="117" spans="3:9" x14ac:dyDescent="0.25">
      <c r="C117" s="166" t="s">
        <v>1039</v>
      </c>
      <c r="D117" s="20"/>
      <c r="F117" s="171">
        <v>113</v>
      </c>
      <c r="G117" s="89" t="s">
        <v>989</v>
      </c>
      <c r="H117" s="24">
        <v>44409</v>
      </c>
      <c r="I117" s="34" t="str">
        <f t="shared" si="3"/>
        <v>Aug-21</v>
      </c>
    </row>
    <row r="118" spans="3:9" x14ac:dyDescent="0.25">
      <c r="C118" s="166" t="s">
        <v>1040</v>
      </c>
      <c r="D118" s="20"/>
      <c r="F118" s="171">
        <v>114</v>
      </c>
      <c r="G118" s="89" t="s">
        <v>990</v>
      </c>
      <c r="H118" s="24">
        <v>44440</v>
      </c>
      <c r="I118" s="34" t="str">
        <f t="shared" si="3"/>
        <v>Sep-21</v>
      </c>
    </row>
    <row r="119" spans="3:9" x14ac:dyDescent="0.25">
      <c r="C119" s="166" t="s">
        <v>1041</v>
      </c>
      <c r="D119" s="20"/>
      <c r="F119" s="171">
        <v>115</v>
      </c>
      <c r="G119" s="89" t="s">
        <v>991</v>
      </c>
      <c r="H119" s="24">
        <v>44470</v>
      </c>
      <c r="I119" s="34" t="str">
        <f t="shared" si="3"/>
        <v>Oct-21</v>
      </c>
    </row>
    <row r="120" spans="3:9" x14ac:dyDescent="0.25">
      <c r="C120" s="166" t="s">
        <v>1042</v>
      </c>
      <c r="D120" s="20"/>
      <c r="F120" s="171">
        <v>116</v>
      </c>
      <c r="G120" s="89" t="s">
        <v>992</v>
      </c>
      <c r="H120" s="24">
        <v>44501</v>
      </c>
      <c r="I120" s="34" t="str">
        <f t="shared" si="3"/>
        <v>Nov-21</v>
      </c>
    </row>
    <row r="121" spans="3:9" x14ac:dyDescent="0.25">
      <c r="C121" s="166" t="s">
        <v>1043</v>
      </c>
      <c r="D121" s="20"/>
      <c r="F121" s="171">
        <v>117</v>
      </c>
      <c r="G121" s="89" t="s">
        <v>993</v>
      </c>
      <c r="H121" s="24">
        <v>44531</v>
      </c>
      <c r="I121" s="34" t="str">
        <f t="shared" si="3"/>
        <v>Dec-21</v>
      </c>
    </row>
    <row r="122" spans="3:9" x14ac:dyDescent="0.25">
      <c r="C122" s="166" t="s">
        <v>1044</v>
      </c>
      <c r="D122" s="20"/>
      <c r="F122" s="171">
        <v>118</v>
      </c>
      <c r="G122" s="89" t="s">
        <v>994</v>
      </c>
      <c r="H122" s="24">
        <v>44562</v>
      </c>
      <c r="I122" s="34" t="str">
        <f t="shared" si="3"/>
        <v>Jan-22</v>
      </c>
    </row>
    <row r="123" spans="3:9" x14ac:dyDescent="0.25">
      <c r="C123" s="166" t="s">
        <v>1045</v>
      </c>
      <c r="D123" s="20"/>
      <c r="F123" s="171">
        <v>119</v>
      </c>
      <c r="G123" s="89" t="s">
        <v>995</v>
      </c>
      <c r="H123" s="24">
        <v>44593</v>
      </c>
      <c r="I123" s="34" t="str">
        <f t="shared" si="3"/>
        <v>Feb-22</v>
      </c>
    </row>
    <row r="124" spans="3:9" x14ac:dyDescent="0.25">
      <c r="C124" s="48" t="s">
        <v>76</v>
      </c>
      <c r="D124" s="20" t="s">
        <v>236</v>
      </c>
      <c r="F124" s="171">
        <v>120</v>
      </c>
      <c r="G124" s="89" t="s">
        <v>996</v>
      </c>
      <c r="H124" s="24">
        <v>44621</v>
      </c>
      <c r="I124" s="34" t="str">
        <f t="shared" si="3"/>
        <v>Mar-22</v>
      </c>
    </row>
    <row r="125" spans="3:9" x14ac:dyDescent="0.25">
      <c r="C125" s="48" t="s">
        <v>77</v>
      </c>
      <c r="D125" s="20" t="s">
        <v>25697</v>
      </c>
      <c r="F125" s="171">
        <v>121</v>
      </c>
      <c r="G125" s="89" t="s">
        <v>997</v>
      </c>
      <c r="H125" s="24">
        <v>44652</v>
      </c>
      <c r="I125" s="34" t="str">
        <f t="shared" si="3"/>
        <v>Apr-22</v>
      </c>
    </row>
    <row r="126" spans="3:9" x14ac:dyDescent="0.25">
      <c r="C126" s="48" t="s">
        <v>78</v>
      </c>
      <c r="D126" s="20" t="s">
        <v>917</v>
      </c>
    </row>
    <row r="127" spans="3:9" x14ac:dyDescent="0.25">
      <c r="C127" s="48" t="s">
        <v>79</v>
      </c>
      <c r="D127" s="20" t="s">
        <v>18</v>
      </c>
    </row>
    <row r="128" spans="3:9" x14ac:dyDescent="0.25">
      <c r="C128" s="48" t="s">
        <v>80</v>
      </c>
      <c r="D128" s="20" t="s">
        <v>17</v>
      </c>
    </row>
    <row r="129" spans="3:4" x14ac:dyDescent="0.25">
      <c r="C129" s="48" t="s">
        <v>81</v>
      </c>
      <c r="D129" s="20" t="s">
        <v>383</v>
      </c>
    </row>
    <row r="130" spans="3:4" x14ac:dyDescent="0.25">
      <c r="C130" s="48" t="s">
        <v>82</v>
      </c>
      <c r="D130" s="20" t="s">
        <v>5</v>
      </c>
    </row>
    <row r="131" spans="3:4" x14ac:dyDescent="0.25">
      <c r="C131" s="48" t="s">
        <v>83</v>
      </c>
      <c r="D131" s="20" t="s">
        <v>6</v>
      </c>
    </row>
    <row r="132" spans="3:4" x14ac:dyDescent="0.25">
      <c r="C132" s="48" t="s">
        <v>84</v>
      </c>
      <c r="D132" s="20" t="s">
        <v>75</v>
      </c>
    </row>
    <row r="133" spans="3:4" x14ac:dyDescent="0.25">
      <c r="C133" s="48" t="s">
        <v>85</v>
      </c>
      <c r="D133" s="20" t="s">
        <v>75</v>
      </c>
    </row>
    <row r="134" spans="3:4" x14ac:dyDescent="0.25">
      <c r="C134" s="48" t="s">
        <v>86</v>
      </c>
      <c r="D134" s="20" t="s">
        <v>75</v>
      </c>
    </row>
    <row r="135" spans="3:4" x14ac:dyDescent="0.25">
      <c r="C135" s="48" t="s">
        <v>87</v>
      </c>
      <c r="D135" s="20" t="s">
        <v>75</v>
      </c>
    </row>
    <row r="136" spans="3:4" x14ac:dyDescent="0.25">
      <c r="C136" s="48" t="s">
        <v>88</v>
      </c>
      <c r="D136" s="20" t="s">
        <v>75</v>
      </c>
    </row>
    <row r="137" spans="3:4" x14ac:dyDescent="0.25">
      <c r="C137" s="48" t="s">
        <v>89</v>
      </c>
      <c r="D137" s="20" t="s">
        <v>75</v>
      </c>
    </row>
    <row r="138" spans="3:4" x14ac:dyDescent="0.25">
      <c r="C138" s="48" t="s">
        <v>90</v>
      </c>
      <c r="D138" s="20" t="s">
        <v>75</v>
      </c>
    </row>
    <row r="139" spans="3:4" x14ac:dyDescent="0.25">
      <c r="C139" s="48" t="s">
        <v>91</v>
      </c>
      <c r="D139" s="20" t="s">
        <v>75</v>
      </c>
    </row>
    <row r="140" spans="3:4" x14ac:dyDescent="0.25">
      <c r="C140" s="48" t="s">
        <v>92</v>
      </c>
      <c r="D140" s="20" t="s">
        <v>75</v>
      </c>
    </row>
    <row r="141" spans="3:4" x14ac:dyDescent="0.25">
      <c r="C141" s="48" t="s">
        <v>93</v>
      </c>
      <c r="D141" s="20" t="s">
        <v>75</v>
      </c>
    </row>
    <row r="142" spans="3:4" x14ac:dyDescent="0.25">
      <c r="C142" s="48" t="s">
        <v>94</v>
      </c>
      <c r="D142" s="20" t="s">
        <v>75</v>
      </c>
    </row>
    <row r="143" spans="3:4" x14ac:dyDescent="0.25">
      <c r="C143" s="48" t="s">
        <v>95</v>
      </c>
      <c r="D143" s="20" t="s">
        <v>75</v>
      </c>
    </row>
    <row r="144" spans="3:4" x14ac:dyDescent="0.25">
      <c r="C144" s="48" t="s">
        <v>404</v>
      </c>
      <c r="D144" s="20" t="s">
        <v>75</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66" t="s">
        <v>762</v>
      </c>
      <c r="D154" s="20"/>
    </row>
    <row r="155" spans="3:4" x14ac:dyDescent="0.25">
      <c r="C155" s="166" t="s">
        <v>763</v>
      </c>
      <c r="D155" s="20"/>
    </row>
    <row r="156" spans="3:4" x14ac:dyDescent="0.25">
      <c r="C156" s="166" t="s">
        <v>764</v>
      </c>
      <c r="D156" s="20"/>
    </row>
    <row r="157" spans="3:4" x14ac:dyDescent="0.25">
      <c r="C157" s="166" t="s">
        <v>765</v>
      </c>
      <c r="D157" s="20"/>
    </row>
    <row r="158" spans="3:4" x14ac:dyDescent="0.25">
      <c r="C158" s="166" t="s">
        <v>766</v>
      </c>
      <c r="D158" s="20"/>
    </row>
    <row r="159" spans="3:4" x14ac:dyDescent="0.25">
      <c r="C159" s="166" t="s">
        <v>767</v>
      </c>
      <c r="D159" s="20"/>
    </row>
    <row r="160" spans="3:4" x14ac:dyDescent="0.25">
      <c r="C160" s="166" t="s">
        <v>768</v>
      </c>
      <c r="D160" s="20"/>
    </row>
    <row r="161" spans="3:4" x14ac:dyDescent="0.25">
      <c r="C161" s="166" t="s">
        <v>769</v>
      </c>
      <c r="D161" s="20"/>
    </row>
    <row r="162" spans="3:4" x14ac:dyDescent="0.25">
      <c r="C162" s="166" t="s">
        <v>770</v>
      </c>
      <c r="D162" s="20"/>
    </row>
    <row r="163" spans="3:4" x14ac:dyDescent="0.25">
      <c r="C163" s="166" t="s">
        <v>771</v>
      </c>
      <c r="D163" s="20"/>
    </row>
    <row r="164" spans="3:4" x14ac:dyDescent="0.25">
      <c r="C164" s="48" t="s">
        <v>96</v>
      </c>
      <c r="D164" s="20" t="s">
        <v>247</v>
      </c>
    </row>
    <row r="165" spans="3:4" x14ac:dyDescent="0.25">
      <c r="C165" s="48" t="s">
        <v>97</v>
      </c>
      <c r="D165" s="20" t="s">
        <v>918</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66" t="s">
        <v>772</v>
      </c>
      <c r="D194" s="20"/>
    </row>
    <row r="195" spans="3:4" x14ac:dyDescent="0.25">
      <c r="C195" s="166" t="s">
        <v>773</v>
      </c>
      <c r="D195" s="20"/>
    </row>
    <row r="196" spans="3:4" x14ac:dyDescent="0.25">
      <c r="C196" s="166" t="s">
        <v>774</v>
      </c>
      <c r="D196" s="20"/>
    </row>
    <row r="197" spans="3:4" x14ac:dyDescent="0.25">
      <c r="C197" s="166" t="s">
        <v>775</v>
      </c>
      <c r="D197" s="20"/>
    </row>
    <row r="198" spans="3:4" x14ac:dyDescent="0.25">
      <c r="C198" s="166" t="s">
        <v>776</v>
      </c>
      <c r="D198" s="20"/>
    </row>
    <row r="199" spans="3:4" x14ac:dyDescent="0.25">
      <c r="C199" s="166" t="s">
        <v>777</v>
      </c>
      <c r="D199" s="20"/>
    </row>
    <row r="200" spans="3:4" x14ac:dyDescent="0.25">
      <c r="C200" s="166" t="s">
        <v>778</v>
      </c>
      <c r="D200" s="20"/>
    </row>
    <row r="201" spans="3:4" x14ac:dyDescent="0.25">
      <c r="C201" s="166" t="s">
        <v>779</v>
      </c>
      <c r="D201" s="20"/>
    </row>
    <row r="202" spans="3:4" x14ac:dyDescent="0.25">
      <c r="C202" s="166" t="s">
        <v>780</v>
      </c>
      <c r="D202" s="20"/>
    </row>
    <row r="203" spans="3:4" x14ac:dyDescent="0.25">
      <c r="C203" s="166" t="s">
        <v>781</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66" t="s">
        <v>782</v>
      </c>
      <c r="D234" s="20"/>
    </row>
    <row r="235" spans="3:4" x14ac:dyDescent="0.25">
      <c r="C235" s="166" t="s">
        <v>783</v>
      </c>
      <c r="D235" s="20"/>
    </row>
    <row r="236" spans="3:4" x14ac:dyDescent="0.25">
      <c r="C236" s="166" t="s">
        <v>784</v>
      </c>
      <c r="D236" s="20"/>
    </row>
    <row r="237" spans="3:4" x14ac:dyDescent="0.25">
      <c r="C237" s="166" t="s">
        <v>785</v>
      </c>
      <c r="D237" s="20"/>
    </row>
    <row r="238" spans="3:4" x14ac:dyDescent="0.25">
      <c r="C238" s="166" t="s">
        <v>786</v>
      </c>
      <c r="D238" s="20"/>
    </row>
    <row r="239" spans="3:4" x14ac:dyDescent="0.25">
      <c r="C239" s="166" t="s">
        <v>787</v>
      </c>
      <c r="D239" s="20"/>
    </row>
    <row r="240" spans="3:4" x14ac:dyDescent="0.25">
      <c r="C240" s="166" t="s">
        <v>788</v>
      </c>
      <c r="D240" s="20"/>
    </row>
    <row r="241" spans="3:4" x14ac:dyDescent="0.25">
      <c r="C241" s="166" t="s">
        <v>789</v>
      </c>
      <c r="D241" s="20"/>
    </row>
    <row r="242" spans="3:4" x14ac:dyDescent="0.25">
      <c r="C242" s="166" t="s">
        <v>790</v>
      </c>
      <c r="D242" s="20"/>
    </row>
    <row r="243" spans="3:4" x14ac:dyDescent="0.25">
      <c r="C243" s="166" t="s">
        <v>791</v>
      </c>
      <c r="D243" s="20"/>
    </row>
    <row r="244" spans="3:4" x14ac:dyDescent="0.25">
      <c r="C244" s="48" t="s">
        <v>1238</v>
      </c>
      <c r="D244" s="20" t="s">
        <v>1055</v>
      </c>
    </row>
    <row r="245" spans="3:4" x14ac:dyDescent="0.25">
      <c r="C245" s="48" t="s">
        <v>1239</v>
      </c>
      <c r="D245" s="20" t="s">
        <v>18</v>
      </c>
    </row>
    <row r="246" spans="3:4" x14ac:dyDescent="0.25">
      <c r="C246" s="165" t="s">
        <v>1240</v>
      </c>
      <c r="D246" s="20" t="s">
        <v>13</v>
      </c>
    </row>
    <row r="247" spans="3:4" x14ac:dyDescent="0.25">
      <c r="C247" s="165" t="s">
        <v>1241</v>
      </c>
      <c r="D247" s="20" t="s">
        <v>24244</v>
      </c>
    </row>
    <row r="248" spans="3:4" x14ac:dyDescent="0.25">
      <c r="C248" s="165" t="s">
        <v>1242</v>
      </c>
      <c r="D248" s="20" t="s">
        <v>30</v>
      </c>
    </row>
    <row r="249" spans="3:4" x14ac:dyDescent="0.25">
      <c r="C249" s="165" t="s">
        <v>1243</v>
      </c>
      <c r="D249" s="20" t="s">
        <v>75</v>
      </c>
    </row>
    <row r="250" spans="3:4" x14ac:dyDescent="0.25">
      <c r="C250" s="165" t="s">
        <v>1244</v>
      </c>
      <c r="D250" s="20" t="s">
        <v>75</v>
      </c>
    </row>
    <row r="251" spans="3:4" x14ac:dyDescent="0.25">
      <c r="C251" s="165" t="s">
        <v>1245</v>
      </c>
      <c r="D251" s="20" t="s">
        <v>75</v>
      </c>
    </row>
    <row r="252" spans="3:4" x14ac:dyDescent="0.25">
      <c r="C252" s="165" t="s">
        <v>1246</v>
      </c>
      <c r="D252" s="20" t="s">
        <v>75</v>
      </c>
    </row>
    <row r="253" spans="3:4" x14ac:dyDescent="0.25">
      <c r="C253" s="165" t="s">
        <v>1247</v>
      </c>
      <c r="D253" s="20" t="s">
        <v>75</v>
      </c>
    </row>
    <row r="254" spans="3:4" x14ac:dyDescent="0.25">
      <c r="C254" s="165" t="s">
        <v>1248</v>
      </c>
      <c r="D254" s="20" t="s">
        <v>75</v>
      </c>
    </row>
    <row r="255" spans="3:4" x14ac:dyDescent="0.25">
      <c r="C255" s="165" t="s">
        <v>1249</v>
      </c>
      <c r="D255" s="20" t="s">
        <v>75</v>
      </c>
    </row>
    <row r="256" spans="3:4" x14ac:dyDescent="0.25">
      <c r="C256" s="165" t="s">
        <v>1250</v>
      </c>
      <c r="D256" s="20" t="s">
        <v>75</v>
      </c>
    </row>
    <row r="257" spans="3:4" x14ac:dyDescent="0.25">
      <c r="C257" s="165" t="s">
        <v>1251</v>
      </c>
      <c r="D257" s="20" t="s">
        <v>75</v>
      </c>
    </row>
    <row r="258" spans="3:4" x14ac:dyDescent="0.25">
      <c r="C258" s="165" t="s">
        <v>1252</v>
      </c>
      <c r="D258" s="20" t="s">
        <v>75</v>
      </c>
    </row>
    <row r="259" spans="3:4" x14ac:dyDescent="0.25">
      <c r="C259" s="165" t="s">
        <v>1253</v>
      </c>
      <c r="D259" s="20" t="s">
        <v>75</v>
      </c>
    </row>
    <row r="260" spans="3:4" x14ac:dyDescent="0.25">
      <c r="C260" s="165" t="s">
        <v>1254</v>
      </c>
      <c r="D260" s="20" t="s">
        <v>75</v>
      </c>
    </row>
    <row r="261" spans="3:4" x14ac:dyDescent="0.25">
      <c r="C261" s="165" t="s">
        <v>1255</v>
      </c>
      <c r="D261" s="20" t="s">
        <v>75</v>
      </c>
    </row>
    <row r="262" spans="3:4" x14ac:dyDescent="0.25">
      <c r="C262" s="165" t="s">
        <v>1256</v>
      </c>
      <c r="D262" s="20" t="s">
        <v>75</v>
      </c>
    </row>
    <row r="263" spans="3:4" x14ac:dyDescent="0.25">
      <c r="C263" s="165" t="s">
        <v>1257</v>
      </c>
      <c r="D263" s="20" t="s">
        <v>75</v>
      </c>
    </row>
    <row r="264" spans="3:4" x14ac:dyDescent="0.25">
      <c r="C264" s="165" t="s">
        <v>1258</v>
      </c>
      <c r="D264" s="20" t="s">
        <v>75</v>
      </c>
    </row>
    <row r="265" spans="3:4" x14ac:dyDescent="0.25">
      <c r="C265" s="165" t="s">
        <v>1259</v>
      </c>
      <c r="D265" s="20" t="s">
        <v>75</v>
      </c>
    </row>
    <row r="266" spans="3:4" x14ac:dyDescent="0.25">
      <c r="C266" s="165" t="s">
        <v>1260</v>
      </c>
      <c r="D266" s="20" t="s">
        <v>75</v>
      </c>
    </row>
    <row r="267" spans="3:4" x14ac:dyDescent="0.25">
      <c r="C267" s="165" t="s">
        <v>1261</v>
      </c>
      <c r="D267" s="20" t="s">
        <v>75</v>
      </c>
    </row>
    <row r="268" spans="3:4" x14ac:dyDescent="0.25">
      <c r="C268" s="165" t="s">
        <v>1262</v>
      </c>
      <c r="D268" s="20" t="s">
        <v>75</v>
      </c>
    </row>
    <row r="269" spans="3:4" x14ac:dyDescent="0.25">
      <c r="C269" s="165" t="s">
        <v>1263</v>
      </c>
      <c r="D269" s="20" t="s">
        <v>75</v>
      </c>
    </row>
    <row r="270" spans="3:4" x14ac:dyDescent="0.25">
      <c r="C270" s="165" t="s">
        <v>1264</v>
      </c>
      <c r="D270" s="20" t="s">
        <v>75</v>
      </c>
    </row>
    <row r="271" spans="3:4" x14ac:dyDescent="0.25">
      <c r="C271" s="165" t="s">
        <v>1265</v>
      </c>
      <c r="D271" s="20" t="s">
        <v>75</v>
      </c>
    </row>
    <row r="272" spans="3:4" x14ac:dyDescent="0.25">
      <c r="C272" s="165" t="s">
        <v>1266</v>
      </c>
      <c r="D272" s="20" t="s">
        <v>75</v>
      </c>
    </row>
    <row r="273" spans="3:4" x14ac:dyDescent="0.25">
      <c r="C273" s="165" t="s">
        <v>1267</v>
      </c>
      <c r="D273" s="20" t="s">
        <v>75</v>
      </c>
    </row>
    <row r="274" spans="3:4" x14ac:dyDescent="0.25">
      <c r="C274" s="166" t="s">
        <v>1268</v>
      </c>
      <c r="D274" s="20"/>
    </row>
    <row r="275" spans="3:4" x14ac:dyDescent="0.25">
      <c r="C275" s="166" t="s">
        <v>1269</v>
      </c>
      <c r="D275" s="20"/>
    </row>
    <row r="276" spans="3:4" x14ac:dyDescent="0.25">
      <c r="C276" s="166" t="s">
        <v>1270</v>
      </c>
      <c r="D276" s="20"/>
    </row>
    <row r="277" spans="3:4" x14ac:dyDescent="0.25">
      <c r="C277" s="166" t="s">
        <v>1271</v>
      </c>
      <c r="D277" s="20"/>
    </row>
    <row r="278" spans="3:4" x14ac:dyDescent="0.25">
      <c r="C278" s="166" t="s">
        <v>1272</v>
      </c>
      <c r="D278" s="20"/>
    </row>
    <row r="279" spans="3:4" x14ac:dyDescent="0.25">
      <c r="C279" s="166" t="s">
        <v>1273</v>
      </c>
      <c r="D279" s="20"/>
    </row>
    <row r="280" spans="3:4" x14ac:dyDescent="0.25">
      <c r="C280" s="166" t="s">
        <v>1274</v>
      </c>
      <c r="D280" s="20"/>
    </row>
    <row r="281" spans="3:4" x14ac:dyDescent="0.25">
      <c r="C281" s="166" t="s">
        <v>1275</v>
      </c>
      <c r="D281" s="20"/>
    </row>
    <row r="282" spans="3:4" x14ac:dyDescent="0.25">
      <c r="C282" s="166" t="s">
        <v>1276</v>
      </c>
      <c r="D282" s="20"/>
    </row>
    <row r="283" spans="3:4" x14ac:dyDescent="0.25">
      <c r="C283" s="166" t="s">
        <v>1277</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66" t="s">
        <v>792</v>
      </c>
      <c r="D314" s="20"/>
    </row>
    <row r="315" spans="3:4" x14ac:dyDescent="0.25">
      <c r="C315" s="166" t="s">
        <v>793</v>
      </c>
      <c r="D315" s="20"/>
    </row>
    <row r="316" spans="3:4" x14ac:dyDescent="0.25">
      <c r="C316" s="166" t="s">
        <v>794</v>
      </c>
      <c r="D316" s="20"/>
    </row>
    <row r="317" spans="3:4" x14ac:dyDescent="0.25">
      <c r="C317" s="166" t="s">
        <v>795</v>
      </c>
      <c r="D317" s="20"/>
    </row>
    <row r="318" spans="3:4" x14ac:dyDescent="0.25">
      <c r="C318" s="166" t="s">
        <v>796</v>
      </c>
      <c r="D318" s="20"/>
    </row>
    <row r="319" spans="3:4" x14ac:dyDescent="0.25">
      <c r="C319" s="166" t="s">
        <v>797</v>
      </c>
      <c r="D319" s="20"/>
    </row>
    <row r="320" spans="3:4" x14ac:dyDescent="0.25">
      <c r="C320" s="166" t="s">
        <v>798</v>
      </c>
      <c r="D320" s="20"/>
    </row>
    <row r="321" spans="3:4" x14ac:dyDescent="0.25">
      <c r="C321" s="166" t="s">
        <v>799</v>
      </c>
      <c r="D321" s="20"/>
    </row>
    <row r="322" spans="3:4" x14ac:dyDescent="0.25">
      <c r="C322" s="166" t="s">
        <v>800</v>
      </c>
      <c r="D322" s="20"/>
    </row>
    <row r="323" spans="3:4" x14ac:dyDescent="0.25">
      <c r="C323" s="166" t="s">
        <v>801</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66" t="s">
        <v>802</v>
      </c>
      <c r="D354" s="20"/>
    </row>
    <row r="355" spans="3:4" x14ac:dyDescent="0.25">
      <c r="C355" s="166" t="s">
        <v>803</v>
      </c>
      <c r="D355" s="20"/>
    </row>
    <row r="356" spans="3:4" x14ac:dyDescent="0.25">
      <c r="C356" s="166" t="s">
        <v>804</v>
      </c>
      <c r="D356" s="20"/>
    </row>
    <row r="357" spans="3:4" x14ac:dyDescent="0.25">
      <c r="C357" s="166" t="s">
        <v>805</v>
      </c>
      <c r="D357" s="20"/>
    </row>
    <row r="358" spans="3:4" x14ac:dyDescent="0.25">
      <c r="C358" s="166" t="s">
        <v>806</v>
      </c>
      <c r="D358" s="20"/>
    </row>
    <row r="359" spans="3:4" x14ac:dyDescent="0.25">
      <c r="C359" s="166" t="s">
        <v>807</v>
      </c>
      <c r="D359" s="20"/>
    </row>
    <row r="360" spans="3:4" x14ac:dyDescent="0.25">
      <c r="C360" s="166" t="s">
        <v>808</v>
      </c>
      <c r="D360" s="20"/>
    </row>
    <row r="361" spans="3:4" x14ac:dyDescent="0.25">
      <c r="C361" s="166" t="s">
        <v>809</v>
      </c>
      <c r="D361" s="20"/>
    </row>
    <row r="362" spans="3:4" x14ac:dyDescent="0.25">
      <c r="C362" s="166" t="s">
        <v>810</v>
      </c>
      <c r="D362" s="20"/>
    </row>
    <row r="363" spans="3:4" x14ac:dyDescent="0.25">
      <c r="C363" s="166" t="s">
        <v>811</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66" t="s">
        <v>812</v>
      </c>
      <c r="D394" s="20"/>
    </row>
    <row r="395" spans="3:4" x14ac:dyDescent="0.25">
      <c r="C395" s="166" t="s">
        <v>813</v>
      </c>
      <c r="D395" s="20"/>
    </row>
    <row r="396" spans="3:4" x14ac:dyDescent="0.25">
      <c r="C396" s="166" t="s">
        <v>814</v>
      </c>
      <c r="D396" s="20"/>
    </row>
    <row r="397" spans="3:4" x14ac:dyDescent="0.25">
      <c r="C397" s="166" t="s">
        <v>815</v>
      </c>
      <c r="D397" s="20"/>
    </row>
    <row r="398" spans="3:4" x14ac:dyDescent="0.25">
      <c r="C398" s="166" t="s">
        <v>816</v>
      </c>
      <c r="D398" s="20"/>
    </row>
    <row r="399" spans="3:4" x14ac:dyDescent="0.25">
      <c r="C399" s="166" t="s">
        <v>817</v>
      </c>
      <c r="D399" s="20"/>
    </row>
    <row r="400" spans="3:4" x14ac:dyDescent="0.25">
      <c r="C400" s="166" t="s">
        <v>818</v>
      </c>
      <c r="D400" s="20"/>
    </row>
    <row r="401" spans="3:4" x14ac:dyDescent="0.25">
      <c r="C401" s="166" t="s">
        <v>819</v>
      </c>
      <c r="D401" s="20"/>
    </row>
    <row r="402" spans="3:4" x14ac:dyDescent="0.25">
      <c r="C402" s="166" t="s">
        <v>820</v>
      </c>
      <c r="D402" s="20"/>
    </row>
    <row r="403" spans="3:4" x14ac:dyDescent="0.25">
      <c r="C403" s="166" t="s">
        <v>821</v>
      </c>
      <c r="D403" s="20"/>
    </row>
    <row r="404" spans="3:4" x14ac:dyDescent="0.25">
      <c r="C404" s="48" t="s">
        <v>555</v>
      </c>
      <c r="D404" s="20"/>
    </row>
    <row r="405" spans="3:4" x14ac:dyDescent="0.25">
      <c r="C405" s="165" t="s">
        <v>556</v>
      </c>
    </row>
    <row r="406" spans="3:4" x14ac:dyDescent="0.25">
      <c r="C406" s="165" t="s">
        <v>557</v>
      </c>
    </row>
    <row r="407" spans="3:4" x14ac:dyDescent="0.25">
      <c r="C407" s="165" t="s">
        <v>558</v>
      </c>
    </row>
    <row r="408" spans="3:4" x14ac:dyDescent="0.25">
      <c r="C408" s="165" t="s">
        <v>559</v>
      </c>
    </row>
    <row r="409" spans="3:4" x14ac:dyDescent="0.25">
      <c r="C409" s="165" t="s">
        <v>560</v>
      </c>
    </row>
    <row r="410" spans="3:4" x14ac:dyDescent="0.25">
      <c r="C410" s="165" t="s">
        <v>561</v>
      </c>
    </row>
    <row r="411" spans="3:4" x14ac:dyDescent="0.25">
      <c r="C411" s="165" t="s">
        <v>562</v>
      </c>
    </row>
    <row r="412" spans="3:4" x14ac:dyDescent="0.25">
      <c r="C412" s="165" t="s">
        <v>563</v>
      </c>
    </row>
    <row r="413" spans="3:4" x14ac:dyDescent="0.25">
      <c r="C413" s="165" t="s">
        <v>564</v>
      </c>
    </row>
    <row r="414" spans="3:4" x14ac:dyDescent="0.25">
      <c r="C414" s="165" t="s">
        <v>565</v>
      </c>
    </row>
    <row r="415" spans="3:4" x14ac:dyDescent="0.25">
      <c r="C415" s="165" t="s">
        <v>566</v>
      </c>
    </row>
    <row r="416" spans="3:4" x14ac:dyDescent="0.25">
      <c r="C416" s="165" t="s">
        <v>567</v>
      </c>
    </row>
    <row r="417" spans="3:3" x14ac:dyDescent="0.25">
      <c r="C417" s="165" t="s">
        <v>568</v>
      </c>
    </row>
    <row r="418" spans="3:3" x14ac:dyDescent="0.25">
      <c r="C418" s="165" t="s">
        <v>569</v>
      </c>
    </row>
    <row r="419" spans="3:3" x14ac:dyDescent="0.25">
      <c r="C419" s="165" t="s">
        <v>570</v>
      </c>
    </row>
    <row r="420" spans="3:3" x14ac:dyDescent="0.25">
      <c r="C420" s="165" t="s">
        <v>571</v>
      </c>
    </row>
    <row r="421" spans="3:3" x14ac:dyDescent="0.25">
      <c r="C421" s="165" t="s">
        <v>572</v>
      </c>
    </row>
    <row r="422" spans="3:3" x14ac:dyDescent="0.25">
      <c r="C422" s="165" t="s">
        <v>573</v>
      </c>
    </row>
    <row r="423" spans="3:3" x14ac:dyDescent="0.25">
      <c r="C423" s="165" t="s">
        <v>574</v>
      </c>
    </row>
    <row r="424" spans="3:3" x14ac:dyDescent="0.25">
      <c r="C424" s="165" t="s">
        <v>575</v>
      </c>
    </row>
    <row r="425" spans="3:3" x14ac:dyDescent="0.25">
      <c r="C425" s="165" t="s">
        <v>576</v>
      </c>
    </row>
    <row r="426" spans="3:3" x14ac:dyDescent="0.25">
      <c r="C426" s="165" t="s">
        <v>577</v>
      </c>
    </row>
    <row r="427" spans="3:3" x14ac:dyDescent="0.25">
      <c r="C427" s="165" t="s">
        <v>578</v>
      </c>
    </row>
    <row r="428" spans="3:3" x14ac:dyDescent="0.25">
      <c r="C428" s="165" t="s">
        <v>579</v>
      </c>
    </row>
    <row r="429" spans="3:3" x14ac:dyDescent="0.25">
      <c r="C429" s="165" t="s">
        <v>580</v>
      </c>
    </row>
    <row r="430" spans="3:3" x14ac:dyDescent="0.25">
      <c r="C430" s="165" t="s">
        <v>581</v>
      </c>
    </row>
    <row r="431" spans="3:3" x14ac:dyDescent="0.25">
      <c r="C431" s="165" t="s">
        <v>582</v>
      </c>
    </row>
    <row r="432" spans="3:3" x14ac:dyDescent="0.25">
      <c r="C432" s="165" t="s">
        <v>583</v>
      </c>
    </row>
    <row r="433" spans="3:4" x14ac:dyDescent="0.25">
      <c r="C433" s="165" t="s">
        <v>584</v>
      </c>
    </row>
    <row r="434" spans="3:4" x14ac:dyDescent="0.25">
      <c r="C434" s="166" t="s">
        <v>822</v>
      </c>
      <c r="D434" s="20"/>
    </row>
    <row r="435" spans="3:4" x14ac:dyDescent="0.25">
      <c r="C435" s="166" t="s">
        <v>823</v>
      </c>
      <c r="D435" s="20"/>
    </row>
    <row r="436" spans="3:4" x14ac:dyDescent="0.25">
      <c r="C436" s="166" t="s">
        <v>824</v>
      </c>
      <c r="D436" s="20"/>
    </row>
    <row r="437" spans="3:4" x14ac:dyDescent="0.25">
      <c r="C437" s="166" t="s">
        <v>825</v>
      </c>
      <c r="D437" s="20"/>
    </row>
    <row r="438" spans="3:4" x14ac:dyDescent="0.25">
      <c r="C438" s="166" t="s">
        <v>826</v>
      </c>
      <c r="D438" s="20"/>
    </row>
    <row r="439" spans="3:4" x14ac:dyDescent="0.25">
      <c r="C439" s="166" t="s">
        <v>827</v>
      </c>
      <c r="D439" s="20"/>
    </row>
    <row r="440" spans="3:4" x14ac:dyDescent="0.25">
      <c r="C440" s="166" t="s">
        <v>828</v>
      </c>
      <c r="D440" s="20"/>
    </row>
    <row r="441" spans="3:4" x14ac:dyDescent="0.25">
      <c r="C441" s="166" t="s">
        <v>829</v>
      </c>
      <c r="D441" s="20"/>
    </row>
    <row r="442" spans="3:4" x14ac:dyDescent="0.25">
      <c r="C442" s="166" t="s">
        <v>830</v>
      </c>
      <c r="D442" s="20"/>
    </row>
    <row r="443" spans="3:4" x14ac:dyDescent="0.25">
      <c r="C443" s="166" t="s">
        <v>831</v>
      </c>
      <c r="D443" s="20"/>
    </row>
    <row r="444" spans="3:4" x14ac:dyDescent="0.25">
      <c r="C444" s="48" t="s">
        <v>585</v>
      </c>
      <c r="D444" s="20"/>
    </row>
    <row r="445" spans="3:4" x14ac:dyDescent="0.25">
      <c r="C445" s="48" t="s">
        <v>586</v>
      </c>
    </row>
    <row r="446" spans="3:4" x14ac:dyDescent="0.25">
      <c r="C446" s="165" t="s">
        <v>587</v>
      </c>
      <c r="D446" s="20"/>
    </row>
    <row r="447" spans="3:4" x14ac:dyDescent="0.25">
      <c r="C447" s="165" t="s">
        <v>588</v>
      </c>
      <c r="D447" s="20"/>
    </row>
    <row r="448" spans="3:4" x14ac:dyDescent="0.25">
      <c r="C448" s="165" t="s">
        <v>589</v>
      </c>
    </row>
    <row r="449" spans="3:3" x14ac:dyDescent="0.25">
      <c r="C449" s="165" t="s">
        <v>590</v>
      </c>
    </row>
    <row r="450" spans="3:3" x14ac:dyDescent="0.25">
      <c r="C450" s="165" t="s">
        <v>591</v>
      </c>
    </row>
    <row r="451" spans="3:3" x14ac:dyDescent="0.25">
      <c r="C451" s="165" t="s">
        <v>592</v>
      </c>
    </row>
    <row r="452" spans="3:3" x14ac:dyDescent="0.25">
      <c r="C452" s="165" t="s">
        <v>593</v>
      </c>
    </row>
    <row r="453" spans="3:3" x14ac:dyDescent="0.25">
      <c r="C453" s="165" t="s">
        <v>594</v>
      </c>
    </row>
    <row r="454" spans="3:3" x14ac:dyDescent="0.25">
      <c r="C454" s="165" t="s">
        <v>595</v>
      </c>
    </row>
    <row r="455" spans="3:3" x14ac:dyDescent="0.25">
      <c r="C455" s="165" t="s">
        <v>596</v>
      </c>
    </row>
    <row r="456" spans="3:3" x14ac:dyDescent="0.25">
      <c r="C456" s="165" t="s">
        <v>597</v>
      </c>
    </row>
    <row r="457" spans="3:3" x14ac:dyDescent="0.25">
      <c r="C457" s="165" t="s">
        <v>598</v>
      </c>
    </row>
    <row r="458" spans="3:3" x14ac:dyDescent="0.25">
      <c r="C458" s="165" t="s">
        <v>599</v>
      </c>
    </row>
    <row r="459" spans="3:3" x14ac:dyDescent="0.25">
      <c r="C459" s="165" t="s">
        <v>600</v>
      </c>
    </row>
    <row r="460" spans="3:3" x14ac:dyDescent="0.25">
      <c r="C460" s="165" t="s">
        <v>601</v>
      </c>
    </row>
    <row r="461" spans="3:3" x14ac:dyDescent="0.25">
      <c r="C461" s="165" t="s">
        <v>602</v>
      </c>
    </row>
    <row r="462" spans="3:3" x14ac:dyDescent="0.25">
      <c r="C462" s="165" t="s">
        <v>603</v>
      </c>
    </row>
    <row r="463" spans="3:3" x14ac:dyDescent="0.25">
      <c r="C463" s="165" t="s">
        <v>604</v>
      </c>
    </row>
    <row r="464" spans="3:3" x14ac:dyDescent="0.25">
      <c r="C464" s="165" t="s">
        <v>605</v>
      </c>
    </row>
    <row r="465" spans="3:4" x14ac:dyDescent="0.25">
      <c r="C465" s="165" t="s">
        <v>606</v>
      </c>
    </row>
    <row r="466" spans="3:4" x14ac:dyDescent="0.25">
      <c r="C466" s="165" t="s">
        <v>607</v>
      </c>
    </row>
    <row r="467" spans="3:4" x14ac:dyDescent="0.25">
      <c r="C467" s="165" t="s">
        <v>608</v>
      </c>
    </row>
    <row r="468" spans="3:4" x14ac:dyDescent="0.25">
      <c r="C468" s="165" t="s">
        <v>609</v>
      </c>
    </row>
    <row r="469" spans="3:4" x14ac:dyDescent="0.25">
      <c r="C469" s="165" t="s">
        <v>610</v>
      </c>
    </row>
    <row r="470" spans="3:4" x14ac:dyDescent="0.25">
      <c r="C470" s="165" t="s">
        <v>611</v>
      </c>
    </row>
    <row r="471" spans="3:4" x14ac:dyDescent="0.25">
      <c r="C471" s="165" t="s">
        <v>612</v>
      </c>
    </row>
    <row r="472" spans="3:4" x14ac:dyDescent="0.25">
      <c r="C472" s="165" t="s">
        <v>613</v>
      </c>
    </row>
    <row r="473" spans="3:4" x14ac:dyDescent="0.25">
      <c r="C473" s="165" t="s">
        <v>614</v>
      </c>
    </row>
    <row r="474" spans="3:4" x14ac:dyDescent="0.25">
      <c r="C474" s="166" t="s">
        <v>832</v>
      </c>
      <c r="D474" s="20"/>
    </row>
    <row r="475" spans="3:4" x14ac:dyDescent="0.25">
      <c r="C475" s="166" t="s">
        <v>833</v>
      </c>
      <c r="D475" s="20"/>
    </row>
    <row r="476" spans="3:4" x14ac:dyDescent="0.25">
      <c r="C476" s="166" t="s">
        <v>834</v>
      </c>
      <c r="D476" s="20"/>
    </row>
    <row r="477" spans="3:4" x14ac:dyDescent="0.25">
      <c r="C477" s="166" t="s">
        <v>835</v>
      </c>
      <c r="D477" s="20"/>
    </row>
    <row r="478" spans="3:4" x14ac:dyDescent="0.25">
      <c r="C478" s="166" t="s">
        <v>836</v>
      </c>
      <c r="D478" s="20"/>
    </row>
    <row r="479" spans="3:4" x14ac:dyDescent="0.25">
      <c r="C479" s="166" t="s">
        <v>837</v>
      </c>
      <c r="D479" s="20"/>
    </row>
    <row r="480" spans="3:4" x14ac:dyDescent="0.25">
      <c r="C480" s="166" t="s">
        <v>838</v>
      </c>
      <c r="D480" s="20"/>
    </row>
    <row r="481" spans="3:4" x14ac:dyDescent="0.25">
      <c r="C481" s="166" t="s">
        <v>839</v>
      </c>
      <c r="D481" s="20"/>
    </row>
    <row r="482" spans="3:4" x14ac:dyDescent="0.25">
      <c r="C482" s="166" t="s">
        <v>840</v>
      </c>
      <c r="D482" s="20"/>
    </row>
    <row r="483" spans="3:4" x14ac:dyDescent="0.25">
      <c r="C483" s="166" t="s">
        <v>841</v>
      </c>
      <c r="D483" s="20"/>
    </row>
    <row r="484" spans="3:4" x14ac:dyDescent="0.25">
      <c r="C484" s="48" t="s">
        <v>525</v>
      </c>
    </row>
    <row r="485" spans="3:4" x14ac:dyDescent="0.25">
      <c r="C485" s="48" t="s">
        <v>526</v>
      </c>
      <c r="D485" s="20"/>
    </row>
    <row r="486" spans="3:4" x14ac:dyDescent="0.25">
      <c r="C486" s="165" t="s">
        <v>527</v>
      </c>
      <c r="D486" s="20"/>
    </row>
    <row r="487" spans="3:4" x14ac:dyDescent="0.25">
      <c r="C487" s="165" t="s">
        <v>528</v>
      </c>
      <c r="D487" s="20"/>
    </row>
    <row r="488" spans="3:4" x14ac:dyDescent="0.25">
      <c r="C488" s="165" t="s">
        <v>529</v>
      </c>
      <c r="D488" s="20"/>
    </row>
    <row r="489" spans="3:4" x14ac:dyDescent="0.25">
      <c r="C489" s="165" t="s">
        <v>530</v>
      </c>
      <c r="D489" s="20"/>
    </row>
    <row r="490" spans="3:4" x14ac:dyDescent="0.25">
      <c r="C490" s="165" t="s">
        <v>531</v>
      </c>
    </row>
    <row r="491" spans="3:4" x14ac:dyDescent="0.25">
      <c r="C491" s="165" t="s">
        <v>532</v>
      </c>
    </row>
    <row r="492" spans="3:4" x14ac:dyDescent="0.25">
      <c r="C492" s="165" t="s">
        <v>533</v>
      </c>
    </row>
    <row r="493" spans="3:4" x14ac:dyDescent="0.25">
      <c r="C493" s="165" t="s">
        <v>534</v>
      </c>
    </row>
    <row r="494" spans="3:4" x14ac:dyDescent="0.25">
      <c r="C494" s="165" t="s">
        <v>535</v>
      </c>
    </row>
    <row r="495" spans="3:4" x14ac:dyDescent="0.25">
      <c r="C495" s="165" t="s">
        <v>536</v>
      </c>
    </row>
    <row r="496" spans="3:4" x14ac:dyDescent="0.25">
      <c r="C496" s="165" t="s">
        <v>537</v>
      </c>
    </row>
    <row r="497" spans="3:3" x14ac:dyDescent="0.25">
      <c r="C497" s="165" t="s">
        <v>538</v>
      </c>
    </row>
    <row r="498" spans="3:3" x14ac:dyDescent="0.25">
      <c r="C498" s="165" t="s">
        <v>539</v>
      </c>
    </row>
    <row r="499" spans="3:3" x14ac:dyDescent="0.25">
      <c r="C499" s="165" t="s">
        <v>540</v>
      </c>
    </row>
    <row r="500" spans="3:3" x14ac:dyDescent="0.25">
      <c r="C500" s="165" t="s">
        <v>541</v>
      </c>
    </row>
    <row r="501" spans="3:3" x14ac:dyDescent="0.25">
      <c r="C501" s="165" t="s">
        <v>542</v>
      </c>
    </row>
    <row r="502" spans="3:3" x14ac:dyDescent="0.25">
      <c r="C502" s="165" t="s">
        <v>543</v>
      </c>
    </row>
    <row r="503" spans="3:3" x14ac:dyDescent="0.25">
      <c r="C503" s="165" t="s">
        <v>544</v>
      </c>
    </row>
    <row r="504" spans="3:3" x14ac:dyDescent="0.25">
      <c r="C504" s="165" t="s">
        <v>545</v>
      </c>
    </row>
    <row r="505" spans="3:3" x14ac:dyDescent="0.25">
      <c r="C505" s="165" t="s">
        <v>546</v>
      </c>
    </row>
    <row r="506" spans="3:3" x14ac:dyDescent="0.25">
      <c r="C506" s="165" t="s">
        <v>547</v>
      </c>
    </row>
    <row r="507" spans="3:3" x14ac:dyDescent="0.25">
      <c r="C507" s="165" t="s">
        <v>548</v>
      </c>
    </row>
    <row r="508" spans="3:3" x14ac:dyDescent="0.25">
      <c r="C508" s="165" t="s">
        <v>549</v>
      </c>
    </row>
    <row r="509" spans="3:3" x14ac:dyDescent="0.25">
      <c r="C509" s="165" t="s">
        <v>550</v>
      </c>
    </row>
    <row r="510" spans="3:3" x14ac:dyDescent="0.25">
      <c r="C510" s="165" t="s">
        <v>551</v>
      </c>
    </row>
    <row r="511" spans="3:3" x14ac:dyDescent="0.25">
      <c r="C511" s="165" t="s">
        <v>552</v>
      </c>
    </row>
    <row r="512" spans="3:3" x14ac:dyDescent="0.25">
      <c r="C512" s="165" t="s">
        <v>553</v>
      </c>
    </row>
    <row r="513" spans="3:4" x14ac:dyDescent="0.25">
      <c r="C513" s="165" t="s">
        <v>554</v>
      </c>
    </row>
    <row r="514" spans="3:4" x14ac:dyDescent="0.25">
      <c r="C514" s="166" t="s">
        <v>842</v>
      </c>
      <c r="D514" s="20"/>
    </row>
    <row r="515" spans="3:4" x14ac:dyDescent="0.25">
      <c r="C515" s="166" t="s">
        <v>843</v>
      </c>
      <c r="D515" s="20"/>
    </row>
    <row r="516" spans="3:4" x14ac:dyDescent="0.25">
      <c r="C516" s="166" t="s">
        <v>844</v>
      </c>
      <c r="D516" s="20"/>
    </row>
    <row r="517" spans="3:4" x14ac:dyDescent="0.25">
      <c r="C517" s="166" t="s">
        <v>845</v>
      </c>
      <c r="D517" s="20"/>
    </row>
    <row r="518" spans="3:4" x14ac:dyDescent="0.25">
      <c r="C518" s="166" t="s">
        <v>846</v>
      </c>
      <c r="D518" s="20"/>
    </row>
    <row r="519" spans="3:4" x14ac:dyDescent="0.25">
      <c r="C519" s="166" t="s">
        <v>847</v>
      </c>
      <c r="D519" s="20"/>
    </row>
    <row r="520" spans="3:4" x14ac:dyDescent="0.25">
      <c r="C520" s="166" t="s">
        <v>848</v>
      </c>
      <c r="D520" s="20"/>
    </row>
    <row r="521" spans="3:4" x14ac:dyDescent="0.25">
      <c r="C521" s="166" t="s">
        <v>849</v>
      </c>
      <c r="D521" s="20"/>
    </row>
    <row r="522" spans="3:4" x14ac:dyDescent="0.25">
      <c r="C522" s="166" t="s">
        <v>850</v>
      </c>
      <c r="D522" s="20"/>
    </row>
    <row r="523" spans="3:4" x14ac:dyDescent="0.25">
      <c r="C523" s="166" t="s">
        <v>851</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852</v>
      </c>
      <c r="D554" s="20"/>
    </row>
    <row r="555" spans="3:4" x14ac:dyDescent="0.25">
      <c r="C555" s="20" t="s">
        <v>853</v>
      </c>
      <c r="D555" s="20"/>
    </row>
    <row r="556" spans="3:4" x14ac:dyDescent="0.25">
      <c r="C556" s="20" t="s">
        <v>854</v>
      </c>
      <c r="D556" s="20"/>
    </row>
    <row r="557" spans="3:4" x14ac:dyDescent="0.25">
      <c r="C557" s="20" t="s">
        <v>855</v>
      </c>
      <c r="D557" s="20"/>
    </row>
    <row r="558" spans="3:4" x14ac:dyDescent="0.25">
      <c r="C558" s="20" t="s">
        <v>856</v>
      </c>
      <c r="D558" s="20"/>
    </row>
    <row r="559" spans="3:4" x14ac:dyDescent="0.25">
      <c r="C559" s="20" t="s">
        <v>857</v>
      </c>
      <c r="D559" s="20"/>
    </row>
    <row r="560" spans="3:4" x14ac:dyDescent="0.25">
      <c r="C560" s="20" t="s">
        <v>858</v>
      </c>
      <c r="D560" s="20"/>
    </row>
    <row r="561" spans="3:4" x14ac:dyDescent="0.25">
      <c r="C561" s="20" t="s">
        <v>859</v>
      </c>
      <c r="D561" s="20"/>
    </row>
    <row r="562" spans="3:4" x14ac:dyDescent="0.25">
      <c r="C562" s="20" t="s">
        <v>860</v>
      </c>
      <c r="D562" s="20"/>
    </row>
    <row r="563" spans="3:4" x14ac:dyDescent="0.25">
      <c r="C563" s="20" t="s">
        <v>861</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862</v>
      </c>
      <c r="D594" s="20"/>
    </row>
    <row r="595" spans="3:4" x14ac:dyDescent="0.25">
      <c r="C595" s="20" t="s">
        <v>863</v>
      </c>
      <c r="D595" s="20"/>
    </row>
    <row r="596" spans="3:4" x14ac:dyDescent="0.25">
      <c r="C596" s="20" t="s">
        <v>864</v>
      </c>
      <c r="D596" s="20"/>
    </row>
    <row r="597" spans="3:4" x14ac:dyDescent="0.25">
      <c r="C597" s="20" t="s">
        <v>865</v>
      </c>
      <c r="D597" s="20"/>
    </row>
    <row r="598" spans="3:4" x14ac:dyDescent="0.25">
      <c r="C598" s="20" t="s">
        <v>866</v>
      </c>
      <c r="D598" s="20"/>
    </row>
    <row r="599" spans="3:4" x14ac:dyDescent="0.25">
      <c r="C599" s="20" t="s">
        <v>867</v>
      </c>
      <c r="D599" s="20"/>
    </row>
    <row r="600" spans="3:4" x14ac:dyDescent="0.25">
      <c r="C600" s="20" t="s">
        <v>868</v>
      </c>
      <c r="D600" s="20"/>
    </row>
    <row r="601" spans="3:4" x14ac:dyDescent="0.25">
      <c r="C601" s="20" t="s">
        <v>869</v>
      </c>
      <c r="D601" s="20"/>
    </row>
    <row r="602" spans="3:4" x14ac:dyDescent="0.25">
      <c r="C602" s="20" t="s">
        <v>870</v>
      </c>
      <c r="D602" s="20"/>
    </row>
    <row r="603" spans="3:4" x14ac:dyDescent="0.25">
      <c r="C603" s="20" t="s">
        <v>871</v>
      </c>
      <c r="D603" s="20"/>
    </row>
    <row r="604" spans="3:4" x14ac:dyDescent="0.25">
      <c r="C604" s="48" t="s">
        <v>1278</v>
      </c>
      <c r="D604" t="s">
        <v>681</v>
      </c>
    </row>
    <row r="605" spans="3:4" x14ac:dyDescent="0.25">
      <c r="C605" s="48" t="s">
        <v>1279</v>
      </c>
      <c r="D605" s="20" t="s">
        <v>16</v>
      </c>
    </row>
    <row r="606" spans="3:4" x14ac:dyDescent="0.25">
      <c r="C606" s="48" t="s">
        <v>1280</v>
      </c>
      <c r="D606" s="20" t="s">
        <v>18</v>
      </c>
    </row>
    <row r="607" spans="3:4" x14ac:dyDescent="0.25">
      <c r="C607" s="165" t="s">
        <v>1281</v>
      </c>
      <c r="D607" s="20" t="s">
        <v>17</v>
      </c>
    </row>
    <row r="608" spans="3:4" x14ac:dyDescent="0.25">
      <c r="C608" s="165" t="s">
        <v>1282</v>
      </c>
      <c r="D608" s="20" t="s">
        <v>383</v>
      </c>
    </row>
    <row r="609" spans="3:4" x14ac:dyDescent="0.25">
      <c r="C609" s="165" t="s">
        <v>1283</v>
      </c>
      <c r="D609" s="20" t="s">
        <v>5</v>
      </c>
    </row>
    <row r="610" spans="3:4" x14ac:dyDescent="0.25">
      <c r="C610" s="165" t="s">
        <v>1284</v>
      </c>
      <c r="D610" s="20" t="s">
        <v>15</v>
      </c>
    </row>
    <row r="611" spans="3:4" x14ac:dyDescent="0.25">
      <c r="C611" s="165" t="s">
        <v>1285</v>
      </c>
      <c r="D611" s="20" t="s">
        <v>13</v>
      </c>
    </row>
    <row r="612" spans="3:4" x14ac:dyDescent="0.25">
      <c r="C612" s="165" t="s">
        <v>1286</v>
      </c>
      <c r="D612" s="20" t="s">
        <v>319</v>
      </c>
    </row>
    <row r="613" spans="3:4" x14ac:dyDescent="0.25">
      <c r="C613" s="165" t="s">
        <v>1287</v>
      </c>
      <c r="D613" s="20" t="s">
        <v>30</v>
      </c>
    </row>
    <row r="614" spans="3:4" x14ac:dyDescent="0.25">
      <c r="C614" s="165" t="s">
        <v>1288</v>
      </c>
      <c r="D614" s="20" t="s">
        <v>14</v>
      </c>
    </row>
    <row r="615" spans="3:4" x14ac:dyDescent="0.25">
      <c r="C615" s="165" t="s">
        <v>1289</v>
      </c>
    </row>
    <row r="616" spans="3:4" x14ac:dyDescent="0.25">
      <c r="C616" s="165" t="s">
        <v>1290</v>
      </c>
    </row>
    <row r="617" spans="3:4" x14ac:dyDescent="0.25">
      <c r="C617" s="165" t="s">
        <v>1291</v>
      </c>
    </row>
    <row r="618" spans="3:4" x14ac:dyDescent="0.25">
      <c r="C618" s="165" t="s">
        <v>1292</v>
      </c>
    </row>
    <row r="619" spans="3:4" x14ac:dyDescent="0.25">
      <c r="C619" s="165" t="s">
        <v>1293</v>
      </c>
    </row>
    <row r="620" spans="3:4" x14ac:dyDescent="0.25">
      <c r="C620" s="165" t="s">
        <v>1294</v>
      </c>
    </row>
    <row r="621" spans="3:4" x14ac:dyDescent="0.25">
      <c r="C621" s="165" t="s">
        <v>1295</v>
      </c>
    </row>
    <row r="622" spans="3:4" x14ac:dyDescent="0.25">
      <c r="C622" s="165" t="s">
        <v>1296</v>
      </c>
    </row>
    <row r="623" spans="3:4" x14ac:dyDescent="0.25">
      <c r="C623" s="165" t="s">
        <v>1297</v>
      </c>
    </row>
    <row r="624" spans="3:4" x14ac:dyDescent="0.25">
      <c r="C624" s="165" t="s">
        <v>1298</v>
      </c>
    </row>
    <row r="625" spans="3:4" x14ac:dyDescent="0.25">
      <c r="C625" s="165" t="s">
        <v>1299</v>
      </c>
    </row>
    <row r="626" spans="3:4" x14ac:dyDescent="0.25">
      <c r="C626" s="165" t="s">
        <v>1300</v>
      </c>
    </row>
    <row r="627" spans="3:4" x14ac:dyDescent="0.25">
      <c r="C627" s="165" t="s">
        <v>1301</v>
      </c>
    </row>
    <row r="628" spans="3:4" x14ac:dyDescent="0.25">
      <c r="C628" s="165" t="s">
        <v>1302</v>
      </c>
    </row>
    <row r="629" spans="3:4" x14ac:dyDescent="0.25">
      <c r="C629" s="165" t="s">
        <v>1303</v>
      </c>
    </row>
    <row r="630" spans="3:4" x14ac:dyDescent="0.25">
      <c r="C630" s="165" t="s">
        <v>1304</v>
      </c>
    </row>
    <row r="631" spans="3:4" x14ac:dyDescent="0.25">
      <c r="C631" s="165" t="s">
        <v>1305</v>
      </c>
    </row>
    <row r="632" spans="3:4" x14ac:dyDescent="0.25">
      <c r="C632" s="165" t="s">
        <v>1306</v>
      </c>
    </row>
    <row r="633" spans="3:4" x14ac:dyDescent="0.25">
      <c r="C633" s="165" t="s">
        <v>1307</v>
      </c>
    </row>
    <row r="634" spans="3:4" x14ac:dyDescent="0.25">
      <c r="C634" s="166" t="s">
        <v>1308</v>
      </c>
      <c r="D634" s="20"/>
    </row>
    <row r="635" spans="3:4" x14ac:dyDescent="0.25">
      <c r="C635" s="166" t="s">
        <v>1309</v>
      </c>
      <c r="D635" s="20"/>
    </row>
    <row r="636" spans="3:4" x14ac:dyDescent="0.25">
      <c r="C636" s="166" t="s">
        <v>1310</v>
      </c>
      <c r="D636" s="20"/>
    </row>
    <row r="637" spans="3:4" x14ac:dyDescent="0.25">
      <c r="C637" s="166" t="s">
        <v>1311</v>
      </c>
      <c r="D637" s="20"/>
    </row>
    <row r="638" spans="3:4" x14ac:dyDescent="0.25">
      <c r="C638" s="166" t="s">
        <v>1312</v>
      </c>
      <c r="D638" s="20"/>
    </row>
    <row r="639" spans="3:4" x14ac:dyDescent="0.25">
      <c r="C639" s="166" t="s">
        <v>1313</v>
      </c>
      <c r="D639" s="20"/>
    </row>
    <row r="640" spans="3:4" x14ac:dyDescent="0.25">
      <c r="C640" s="166" t="s">
        <v>1314</v>
      </c>
      <c r="D640" s="20"/>
    </row>
    <row r="641" spans="3:4" x14ac:dyDescent="0.25">
      <c r="C641" s="166" t="s">
        <v>1315</v>
      </c>
      <c r="D641" s="20"/>
    </row>
    <row r="642" spans="3:4" x14ac:dyDescent="0.25">
      <c r="C642" s="166" t="s">
        <v>1316</v>
      </c>
      <c r="D642" s="20"/>
    </row>
    <row r="643" spans="3:4" x14ac:dyDescent="0.25">
      <c r="C643" s="166" t="s">
        <v>1317</v>
      </c>
      <c r="D643" s="20"/>
    </row>
    <row r="644" spans="3:4" x14ac:dyDescent="0.25">
      <c r="C644" s="165" t="s">
        <v>682</v>
      </c>
      <c r="D644" s="20"/>
    </row>
    <row r="645" spans="3:4" x14ac:dyDescent="0.25">
      <c r="C645" s="165" t="s">
        <v>683</v>
      </c>
      <c r="D645" s="20"/>
    </row>
    <row r="646" spans="3:4" x14ac:dyDescent="0.25">
      <c r="C646" s="165" t="s">
        <v>684</v>
      </c>
      <c r="D646" s="20"/>
    </row>
    <row r="647" spans="3:4" x14ac:dyDescent="0.25">
      <c r="C647" s="165" t="s">
        <v>685</v>
      </c>
      <c r="D647" s="20"/>
    </row>
    <row r="648" spans="3:4" x14ac:dyDescent="0.25">
      <c r="C648" s="165" t="s">
        <v>686</v>
      </c>
      <c r="D648" s="20"/>
    </row>
    <row r="649" spans="3:4" x14ac:dyDescent="0.25">
      <c r="C649" s="165" t="s">
        <v>687</v>
      </c>
      <c r="D649" s="20"/>
    </row>
    <row r="650" spans="3:4" x14ac:dyDescent="0.25">
      <c r="C650" s="165" t="s">
        <v>688</v>
      </c>
      <c r="D650" s="20"/>
    </row>
    <row r="651" spans="3:4" x14ac:dyDescent="0.25">
      <c r="C651" s="165" t="s">
        <v>689</v>
      </c>
      <c r="D651" s="20"/>
    </row>
    <row r="652" spans="3:4" x14ac:dyDescent="0.25">
      <c r="C652" s="165" t="s">
        <v>690</v>
      </c>
      <c r="D652" s="20"/>
    </row>
    <row r="653" spans="3:4" x14ac:dyDescent="0.25">
      <c r="C653" s="165" t="s">
        <v>691</v>
      </c>
      <c r="D653" s="20"/>
    </row>
    <row r="654" spans="3:4" x14ac:dyDescent="0.25">
      <c r="C654" s="165" t="s">
        <v>692</v>
      </c>
      <c r="D654" s="20"/>
    </row>
    <row r="655" spans="3:4" x14ac:dyDescent="0.25">
      <c r="C655" s="165" t="s">
        <v>693</v>
      </c>
    </row>
    <row r="656" spans="3:4" x14ac:dyDescent="0.25">
      <c r="C656" s="165" t="s">
        <v>694</v>
      </c>
    </row>
    <row r="657" spans="3:3" x14ac:dyDescent="0.25">
      <c r="C657" s="165" t="s">
        <v>695</v>
      </c>
    </row>
    <row r="658" spans="3:3" x14ac:dyDescent="0.25">
      <c r="C658" s="165" t="s">
        <v>696</v>
      </c>
    </row>
    <row r="659" spans="3:3" x14ac:dyDescent="0.25">
      <c r="C659" s="165" t="s">
        <v>697</v>
      </c>
    </row>
    <row r="660" spans="3:3" x14ac:dyDescent="0.25">
      <c r="C660" s="165" t="s">
        <v>698</v>
      </c>
    </row>
    <row r="661" spans="3:3" x14ac:dyDescent="0.25">
      <c r="C661" s="165" t="s">
        <v>699</v>
      </c>
    </row>
    <row r="662" spans="3:3" x14ac:dyDescent="0.25">
      <c r="C662" s="165" t="s">
        <v>700</v>
      </c>
    </row>
    <row r="663" spans="3:3" x14ac:dyDescent="0.25">
      <c r="C663" s="165" t="s">
        <v>701</v>
      </c>
    </row>
    <row r="664" spans="3:3" x14ac:dyDescent="0.25">
      <c r="C664" s="165" t="s">
        <v>702</v>
      </c>
    </row>
    <row r="665" spans="3:3" x14ac:dyDescent="0.25">
      <c r="C665" s="165" t="s">
        <v>703</v>
      </c>
    </row>
    <row r="666" spans="3:3" x14ac:dyDescent="0.25">
      <c r="C666" s="165" t="s">
        <v>704</v>
      </c>
    </row>
    <row r="667" spans="3:3" x14ac:dyDescent="0.25">
      <c r="C667" s="165" t="s">
        <v>705</v>
      </c>
    </row>
    <row r="668" spans="3:3" x14ac:dyDescent="0.25">
      <c r="C668" s="165" t="s">
        <v>706</v>
      </c>
    </row>
    <row r="669" spans="3:3" x14ac:dyDescent="0.25">
      <c r="C669" s="165" t="s">
        <v>707</v>
      </c>
    </row>
    <row r="670" spans="3:3" x14ac:dyDescent="0.25">
      <c r="C670" s="165" t="s">
        <v>708</v>
      </c>
    </row>
    <row r="671" spans="3:3" x14ac:dyDescent="0.25">
      <c r="C671" s="165" t="s">
        <v>709</v>
      </c>
    </row>
    <row r="672" spans="3:3" x14ac:dyDescent="0.25">
      <c r="C672" s="165" t="s">
        <v>710</v>
      </c>
    </row>
    <row r="673" spans="3:4" x14ac:dyDescent="0.25">
      <c r="C673" s="165" t="s">
        <v>711</v>
      </c>
    </row>
    <row r="674" spans="3:4" x14ac:dyDescent="0.25">
      <c r="C674" s="166" t="s">
        <v>872</v>
      </c>
      <c r="D674" s="20"/>
    </row>
    <row r="675" spans="3:4" x14ac:dyDescent="0.25">
      <c r="C675" s="166" t="s">
        <v>873</v>
      </c>
      <c r="D675" s="20"/>
    </row>
    <row r="676" spans="3:4" x14ac:dyDescent="0.25">
      <c r="C676" s="166" t="s">
        <v>874</v>
      </c>
      <c r="D676" s="20"/>
    </row>
    <row r="677" spans="3:4" x14ac:dyDescent="0.25">
      <c r="C677" s="166" t="s">
        <v>875</v>
      </c>
      <c r="D677" s="20"/>
    </row>
    <row r="678" spans="3:4" x14ac:dyDescent="0.25">
      <c r="C678" s="166" t="s">
        <v>876</v>
      </c>
      <c r="D678" s="20"/>
    </row>
    <row r="679" spans="3:4" x14ac:dyDescent="0.25">
      <c r="C679" s="166" t="s">
        <v>877</v>
      </c>
      <c r="D679" s="20"/>
    </row>
    <row r="680" spans="3:4" x14ac:dyDescent="0.25">
      <c r="C680" s="166" t="s">
        <v>878</v>
      </c>
      <c r="D680" s="20"/>
    </row>
    <row r="681" spans="3:4" x14ac:dyDescent="0.25">
      <c r="C681" s="166" t="s">
        <v>879</v>
      </c>
      <c r="D681" s="20"/>
    </row>
    <row r="682" spans="3:4" x14ac:dyDescent="0.25">
      <c r="C682" s="166" t="s">
        <v>880</v>
      </c>
      <c r="D682" s="20"/>
    </row>
    <row r="683" spans="3:4" x14ac:dyDescent="0.25">
      <c r="C683" s="166" t="s">
        <v>881</v>
      </c>
      <c r="D683" s="20"/>
    </row>
    <row r="684" spans="3:4" x14ac:dyDescent="0.25">
      <c r="C684" s="165" t="s">
        <v>712</v>
      </c>
      <c r="D684" s="20"/>
    </row>
    <row r="685" spans="3:4" x14ac:dyDescent="0.25">
      <c r="C685" s="165" t="s">
        <v>713</v>
      </c>
      <c r="D685" s="20"/>
    </row>
    <row r="686" spans="3:4" x14ac:dyDescent="0.25">
      <c r="C686" s="165" t="s">
        <v>714</v>
      </c>
      <c r="D686" s="20"/>
    </row>
    <row r="687" spans="3:4" x14ac:dyDescent="0.25">
      <c r="C687" s="165" t="s">
        <v>715</v>
      </c>
      <c r="D687" s="20"/>
    </row>
    <row r="688" spans="3:4" x14ac:dyDescent="0.25">
      <c r="C688" s="165" t="s">
        <v>716</v>
      </c>
      <c r="D688" s="20"/>
    </row>
    <row r="689" spans="3:4" x14ac:dyDescent="0.25">
      <c r="C689" s="165" t="s">
        <v>717</v>
      </c>
      <c r="D689" s="20"/>
    </row>
    <row r="690" spans="3:4" x14ac:dyDescent="0.25">
      <c r="C690" s="165" t="s">
        <v>718</v>
      </c>
      <c r="D690" s="20"/>
    </row>
    <row r="691" spans="3:4" x14ac:dyDescent="0.25">
      <c r="C691" s="165" t="s">
        <v>719</v>
      </c>
      <c r="D691" s="20"/>
    </row>
    <row r="692" spans="3:4" x14ac:dyDescent="0.25">
      <c r="C692" s="165" t="s">
        <v>720</v>
      </c>
      <c r="D692" s="20"/>
    </row>
    <row r="693" spans="3:4" x14ac:dyDescent="0.25">
      <c r="C693" s="165" t="s">
        <v>721</v>
      </c>
      <c r="D693" s="20"/>
    </row>
    <row r="694" spans="3:4" x14ac:dyDescent="0.25">
      <c r="C694" s="165" t="s">
        <v>722</v>
      </c>
      <c r="D694" s="20"/>
    </row>
    <row r="695" spans="3:4" x14ac:dyDescent="0.25">
      <c r="C695" s="165" t="s">
        <v>723</v>
      </c>
    </row>
    <row r="696" spans="3:4" x14ac:dyDescent="0.25">
      <c r="C696" s="165" t="s">
        <v>724</v>
      </c>
    </row>
    <row r="697" spans="3:4" x14ac:dyDescent="0.25">
      <c r="C697" s="165" t="s">
        <v>725</v>
      </c>
    </row>
    <row r="698" spans="3:4" x14ac:dyDescent="0.25">
      <c r="C698" s="165" t="s">
        <v>726</v>
      </c>
    </row>
    <row r="699" spans="3:4" x14ac:dyDescent="0.25">
      <c r="C699" s="165" t="s">
        <v>727</v>
      </c>
    </row>
    <row r="700" spans="3:4" x14ac:dyDescent="0.25">
      <c r="C700" s="165" t="s">
        <v>728</v>
      </c>
    </row>
    <row r="701" spans="3:4" x14ac:dyDescent="0.25">
      <c r="C701" s="165" t="s">
        <v>729</v>
      </c>
    </row>
    <row r="702" spans="3:4" x14ac:dyDescent="0.25">
      <c r="C702" s="165" t="s">
        <v>730</v>
      </c>
    </row>
    <row r="703" spans="3:4" x14ac:dyDescent="0.25">
      <c r="C703" s="165" t="s">
        <v>731</v>
      </c>
    </row>
    <row r="704" spans="3:4" x14ac:dyDescent="0.25">
      <c r="C704" s="165" t="s">
        <v>732</v>
      </c>
    </row>
    <row r="705" spans="3:3" x14ac:dyDescent="0.25">
      <c r="C705" s="165" t="s">
        <v>733</v>
      </c>
    </row>
    <row r="706" spans="3:3" x14ac:dyDescent="0.25">
      <c r="C706" s="165" t="s">
        <v>734</v>
      </c>
    </row>
    <row r="707" spans="3:3" x14ac:dyDescent="0.25">
      <c r="C707" s="165" t="s">
        <v>735</v>
      </c>
    </row>
    <row r="708" spans="3:3" x14ac:dyDescent="0.25">
      <c r="C708" s="165" t="s">
        <v>736</v>
      </c>
    </row>
    <row r="709" spans="3:3" x14ac:dyDescent="0.25">
      <c r="C709" s="165" t="s">
        <v>737</v>
      </c>
    </row>
    <row r="710" spans="3:3" x14ac:dyDescent="0.25">
      <c r="C710" s="165" t="s">
        <v>738</v>
      </c>
    </row>
    <row r="711" spans="3:3" x14ac:dyDescent="0.25">
      <c r="C711" s="165" t="s">
        <v>739</v>
      </c>
    </row>
    <row r="712" spans="3:3" x14ac:dyDescent="0.25">
      <c r="C712" s="165" t="s">
        <v>740</v>
      </c>
    </row>
    <row r="713" spans="3:3" x14ac:dyDescent="0.25">
      <c r="C713" s="165" t="s">
        <v>741</v>
      </c>
    </row>
    <row r="714" spans="3:3" x14ac:dyDescent="0.25">
      <c r="C714" s="166" t="s">
        <v>882</v>
      </c>
    </row>
    <row r="715" spans="3:3" x14ac:dyDescent="0.25">
      <c r="C715" s="166" t="s">
        <v>883</v>
      </c>
    </row>
    <row r="716" spans="3:3" x14ac:dyDescent="0.25">
      <c r="C716" s="166" t="s">
        <v>884</v>
      </c>
    </row>
    <row r="717" spans="3:3" x14ac:dyDescent="0.25">
      <c r="C717" s="166" t="s">
        <v>885</v>
      </c>
    </row>
    <row r="718" spans="3:3" x14ac:dyDescent="0.25">
      <c r="C718" s="166" t="s">
        <v>886</v>
      </c>
    </row>
    <row r="719" spans="3:3" x14ac:dyDescent="0.25">
      <c r="C719" s="166" t="s">
        <v>887</v>
      </c>
    </row>
    <row r="720" spans="3:3" x14ac:dyDescent="0.25">
      <c r="C720" s="166" t="s">
        <v>888</v>
      </c>
    </row>
    <row r="721" spans="3:4" x14ac:dyDescent="0.25">
      <c r="C721" s="166" t="s">
        <v>889</v>
      </c>
    </row>
    <row r="722" spans="3:4" x14ac:dyDescent="0.25">
      <c r="C722" s="166" t="s">
        <v>890</v>
      </c>
    </row>
    <row r="723" spans="3:4" x14ac:dyDescent="0.25">
      <c r="C723" s="166" t="s">
        <v>891</v>
      </c>
    </row>
    <row r="724" spans="3:4" x14ac:dyDescent="0.25">
      <c r="C724" s="48" t="s">
        <v>919</v>
      </c>
      <c r="D724" s="20" t="s">
        <v>964</v>
      </c>
    </row>
    <row r="725" spans="3:4" x14ac:dyDescent="0.25">
      <c r="C725" s="170" t="s">
        <v>920</v>
      </c>
      <c r="D725" s="20" t="s">
        <v>18</v>
      </c>
    </row>
    <row r="726" spans="3:4" x14ac:dyDescent="0.25">
      <c r="C726" s="170" t="s">
        <v>921</v>
      </c>
      <c r="D726" s="20" t="s">
        <v>383</v>
      </c>
    </row>
    <row r="727" spans="3:4" x14ac:dyDescent="0.25">
      <c r="C727" s="170" t="s">
        <v>922</v>
      </c>
      <c r="D727" s="20" t="s">
        <v>13</v>
      </c>
    </row>
    <row r="728" spans="3:4" x14ac:dyDescent="0.25">
      <c r="C728" s="170" t="s">
        <v>923</v>
      </c>
      <c r="D728" s="20" t="s">
        <v>30</v>
      </c>
    </row>
    <row r="729" spans="3:4" x14ac:dyDescent="0.25">
      <c r="C729" s="170" t="s">
        <v>924</v>
      </c>
    </row>
    <row r="730" spans="3:4" x14ac:dyDescent="0.25">
      <c r="C730" s="170" t="s">
        <v>925</v>
      </c>
    </row>
    <row r="731" spans="3:4" x14ac:dyDescent="0.25">
      <c r="C731" s="170" t="s">
        <v>926</v>
      </c>
    </row>
    <row r="732" spans="3:4" x14ac:dyDescent="0.25">
      <c r="C732" s="170" t="s">
        <v>927</v>
      </c>
    </row>
    <row r="733" spans="3:4" x14ac:dyDescent="0.25">
      <c r="C733" s="170" t="s">
        <v>928</v>
      </c>
    </row>
    <row r="734" spans="3:4" x14ac:dyDescent="0.25">
      <c r="C734" s="170" t="s">
        <v>929</v>
      </c>
    </row>
    <row r="735" spans="3:4" x14ac:dyDescent="0.25">
      <c r="C735" s="170" t="s">
        <v>930</v>
      </c>
    </row>
    <row r="736" spans="3:4" x14ac:dyDescent="0.25">
      <c r="C736" s="170" t="s">
        <v>931</v>
      </c>
    </row>
    <row r="737" spans="3:3" x14ac:dyDescent="0.25">
      <c r="C737" s="170" t="s">
        <v>932</v>
      </c>
    </row>
    <row r="738" spans="3:3" x14ac:dyDescent="0.25">
      <c r="C738" s="170" t="s">
        <v>933</v>
      </c>
    </row>
    <row r="739" spans="3:3" x14ac:dyDescent="0.25">
      <c r="C739" s="170" t="s">
        <v>934</v>
      </c>
    </row>
    <row r="740" spans="3:3" x14ac:dyDescent="0.25">
      <c r="C740" s="170" t="s">
        <v>935</v>
      </c>
    </row>
    <row r="741" spans="3:3" x14ac:dyDescent="0.25">
      <c r="C741" s="170" t="s">
        <v>936</v>
      </c>
    </row>
    <row r="742" spans="3:3" x14ac:dyDescent="0.25">
      <c r="C742" s="170" t="s">
        <v>937</v>
      </c>
    </row>
    <row r="743" spans="3:3" x14ac:dyDescent="0.25">
      <c r="C743" s="170" t="s">
        <v>938</v>
      </c>
    </row>
    <row r="744" spans="3:3" x14ac:dyDescent="0.25">
      <c r="C744" s="170" t="s">
        <v>939</v>
      </c>
    </row>
    <row r="745" spans="3:3" x14ac:dyDescent="0.25">
      <c r="C745" s="170" t="s">
        <v>940</v>
      </c>
    </row>
    <row r="746" spans="3:3" x14ac:dyDescent="0.25">
      <c r="C746" s="170" t="s">
        <v>941</v>
      </c>
    </row>
    <row r="747" spans="3:3" x14ac:dyDescent="0.25">
      <c r="C747" s="170" t="s">
        <v>942</v>
      </c>
    </row>
    <row r="748" spans="3:3" x14ac:dyDescent="0.25">
      <c r="C748" s="170" t="s">
        <v>943</v>
      </c>
    </row>
    <row r="749" spans="3:3" x14ac:dyDescent="0.25">
      <c r="C749" s="170" t="s">
        <v>944</v>
      </c>
    </row>
    <row r="750" spans="3:3" x14ac:dyDescent="0.25">
      <c r="C750" s="170" t="s">
        <v>945</v>
      </c>
    </row>
    <row r="751" spans="3:3" x14ac:dyDescent="0.25">
      <c r="C751" s="170" t="s">
        <v>946</v>
      </c>
    </row>
    <row r="752" spans="3:3" x14ac:dyDescent="0.25">
      <c r="C752" s="170" t="s">
        <v>947</v>
      </c>
    </row>
    <row r="753" spans="3:3" x14ac:dyDescent="0.25">
      <c r="C753" s="170" t="s">
        <v>948</v>
      </c>
    </row>
    <row r="754" spans="3:3" x14ac:dyDescent="0.25">
      <c r="C754" s="170" t="s">
        <v>949</v>
      </c>
    </row>
    <row r="755" spans="3:3" x14ac:dyDescent="0.25">
      <c r="C755" s="170" t="s">
        <v>950</v>
      </c>
    </row>
    <row r="756" spans="3:3" x14ac:dyDescent="0.25">
      <c r="C756" s="170" t="s">
        <v>951</v>
      </c>
    </row>
    <row r="757" spans="3:3" x14ac:dyDescent="0.25">
      <c r="C757" s="170" t="s">
        <v>952</v>
      </c>
    </row>
    <row r="758" spans="3:3" x14ac:dyDescent="0.25">
      <c r="C758" s="170" t="s">
        <v>953</v>
      </c>
    </row>
    <row r="759" spans="3:3" x14ac:dyDescent="0.25">
      <c r="C759" s="170" t="s">
        <v>954</v>
      </c>
    </row>
    <row r="760" spans="3:3" x14ac:dyDescent="0.25">
      <c r="C760" s="170" t="s">
        <v>955</v>
      </c>
    </row>
    <row r="761" spans="3:3" x14ac:dyDescent="0.25">
      <c r="C761" s="170" t="s">
        <v>956</v>
      </c>
    </row>
    <row r="762" spans="3:3" x14ac:dyDescent="0.25">
      <c r="C762" s="170" t="s">
        <v>957</v>
      </c>
    </row>
    <row r="763" spans="3:3" x14ac:dyDescent="0.25">
      <c r="C763" s="170" t="s">
        <v>958</v>
      </c>
    </row>
  </sheetData>
  <mergeCells count="4">
    <mergeCell ref="A1:S1"/>
    <mergeCell ref="C3:D3"/>
    <mergeCell ref="F3:I3"/>
    <mergeCell ref="B2:B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Z139"/>
  <sheetViews>
    <sheetView topLeftCell="A110" workbookViewId="0">
      <selection activeCell="A115" sqref="A115"/>
    </sheetView>
  </sheetViews>
  <sheetFormatPr defaultColWidth="9.140625"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7" width="9.140625" style="20"/>
    <col min="8" max="8" width="12" style="20" bestFit="1" customWidth="1"/>
    <col min="9" max="9" width="15.7109375" style="20" bestFit="1" customWidth="1"/>
    <col min="10" max="10" width="9.140625" style="20"/>
    <col min="11" max="11" width="5.42578125" style="20" bestFit="1" customWidth="1"/>
    <col min="12" max="12" width="9.140625" style="20"/>
    <col min="13" max="13" width="44.7109375" style="20" bestFit="1" customWidth="1"/>
    <col min="14" max="14" width="9.7109375" style="20" bestFit="1" customWidth="1"/>
    <col min="15" max="15" width="9.140625" style="20"/>
    <col min="16" max="16" width="10.140625" style="20" bestFit="1" customWidth="1"/>
    <col min="17" max="17" width="17.42578125" style="20" bestFit="1" customWidth="1"/>
    <col min="18" max="20" width="9.140625" style="20"/>
    <col min="21" max="21" width="44.7109375" style="20" bestFit="1" customWidth="1"/>
    <col min="22" max="23" width="9.140625" style="20"/>
    <col min="24" max="24" width="10.140625" style="20" bestFit="1" customWidth="1"/>
    <col min="25" max="25" width="15.42578125" style="20" bestFit="1" customWidth="1"/>
    <col min="26" max="16384" width="9.140625" style="20"/>
  </cols>
  <sheetData>
    <row r="1" spans="2:15" x14ac:dyDescent="0.25">
      <c r="E1" s="196" t="str">
        <f>graphs!A3</f>
        <v>Apr-20</v>
      </c>
      <c r="F1" s="34">
        <f>VLOOKUP(E1,[2]lists!G5:I200,2,FALSE)</f>
        <v>43922</v>
      </c>
    </row>
    <row r="3" spans="2:15" x14ac:dyDescent="0.25">
      <c r="D3" s="20" t="s">
        <v>23450</v>
      </c>
      <c r="E3" s="20" t="s">
        <v>23451</v>
      </c>
      <c r="F3" s="20" t="s">
        <v>23452</v>
      </c>
      <c r="G3" s="20" t="s">
        <v>0</v>
      </c>
      <c r="J3" s="20" t="s">
        <v>31</v>
      </c>
      <c r="M3" s="20" t="s">
        <v>23453</v>
      </c>
    </row>
    <row r="4" spans="2:15" x14ac:dyDescent="0.25">
      <c r="D4" s="20" t="s">
        <v>23454</v>
      </c>
      <c r="E4" s="20" t="str">
        <f>D4&amp;$E$1</f>
        <v>AllAll CombinedApr-20</v>
      </c>
      <c r="F4" s="20" t="s">
        <v>52</v>
      </c>
      <c r="G4" s="23">
        <f>IFERROR(IF(E$1="","",(IF(SUMIF(data2!$A$2:$A$20003,$E4,data2!I$2:I$20003)=0,"",SUMIF(data2!$A$2:$A$20003,$E4,data2!I$2:I$20003)))/IF(SUMIF(data2!$A$2:$A$20003,$E4,data2!J$2:J$20003)=0,"",SUMIF(data2!$A$2:$A$20003,$E4,data2!J$2:J$20003))),0)</f>
        <v>0.7803379416282642</v>
      </c>
      <c r="H4" s="221">
        <f>IFERROR(IF(E$1="","",(IF(SUMIF(data2!$A$2:$A$20003,$E4,data2!I$2:I$20003)=0,"",SUMIF(data2!$A$2:$A$20003,$E4,data2!I$2:I$20003)))),0)</f>
        <v>508</v>
      </c>
      <c r="I4" s="221">
        <f>IFERROR(IF(E$1="","",(IF(SUMIF(data2!$A$2:$A$20003,$E4,data2!I$2:I$20003)=0,"",SUMIF(data2!$A$2:$A$20003,$E4,data2!J$2:J$20003)))),0)</f>
        <v>651</v>
      </c>
      <c r="J4" s="23">
        <f>IFERROR(IF(E$1="","",(IF(SUMIF(data2!$A$2:$A$20003,$E4,data2!F$2:F$20003)=0,"",SUMIF(data2!$A$2:$A$20003,$E4,data2!F$2:F$20003)))/IF(SUMIF(data2!$A$2:$A$20003,$E4,data2!G$2:G$20003)=0,"",SUMIF(data2!$A$2:$A$20003,$E4,data2!G$2:G$20003))),0)</f>
        <v>0.92655367231638419</v>
      </c>
      <c r="K4" s="225">
        <f>IFERROR(IF(E$1="","",(IF(SUMIF(data2!$A$2:$A$20003,$E4,data2!F$2:F$20003)=0,"",SUMIF(data2!$A$2:$A$20003,$E4,data2!F$2:F$20003)))),0)</f>
        <v>82</v>
      </c>
      <c r="L4" s="225">
        <f>IFERROR(IF(E$1="","",(IF(SUMIF(data2!$A$2:$A$20003,$E4,data2!G$2:G$20003)=0,"",SUMIF(data2!$A$2:$A$20003,$E4,data2!G$2:G$20003)))),0)</f>
        <v>88.5</v>
      </c>
      <c r="M4" s="23">
        <f>IFERROR(IF(E$1="","",(IF(SUMIF(data2!$A$2:$A$20003,$E4,data2!P$2:P$20003)=0,"",SUMIF(data2!$A$2:$A$20003,$E4,data2!P$2:P$20003)))/IF(SUMIF(data2!$A$2:$A$20003,$E4,data2!Q$2:Q$20003)=0,"",SUMIF(data2!$A$2:$A$20003,$E4,data2!Q$2:Q$20003))),0)</f>
        <v>0.47727272727272729</v>
      </c>
      <c r="N4" s="227">
        <f>IFERROR(IF(E$1="","",(IF(SUMIF(data2!$A$2:$A$20003,$E4,data2!P$2:P$20003)=0,"",SUMIF(data2!$A$2:$A$20003,$E4,data2!P$2:P$20003)))),0)</f>
        <v>21</v>
      </c>
      <c r="O4" s="227">
        <f>IFERROR(IF(E$1="","",(IF(SUMIF(data2!$A$2:$A$20003,$E4,data2!Q$2:Q$20003)=0,"",SUMIF(data2!$A$2:$A$20003,$E4,data2!Q$2:Q$20003)))),0)</f>
        <v>44</v>
      </c>
    </row>
    <row r="5" spans="2:15" x14ac:dyDescent="0.25">
      <c r="B5" s="20" t="s">
        <v>47</v>
      </c>
      <c r="D5" s="20" t="s">
        <v>23455</v>
      </c>
      <c r="E5" s="20" t="str">
        <f t="shared" ref="E5:E70" si="0">D5&amp;$E$1</f>
        <v>All A-CRA ProvidersA-CRA CombinedApr-20</v>
      </c>
      <c r="F5" s="20" t="s">
        <v>25708</v>
      </c>
      <c r="G5" s="23">
        <f>IFERROR(IF(E$1="","",(IF(SUMIF(data2!$A$2:$A$20003,$E5,data2!I$2:I$20003)=0,"",SUMIF(data2!$A$2:$A$20003,$E5,data2!I$2:I$20003)))/IF(SUMIF(data2!$A$2:$A$20003,$E5,data2!J$2:J$20003)=0,"",SUMIF(data2!$A$2:$A$20003,$E5,data2!J$2:J$20003))),0)</f>
        <v>0</v>
      </c>
      <c r="H5" s="221" t="str">
        <f>IFERROR(IF(E$1="","",(IF(SUMIF(data2!$A$2:$A$20003,$E5,data2!I$2:I$20003)=0,"",SUMIF(data2!$A$2:$A$20003,$E5,data2!I$2:I$20003)))),0)</f>
        <v/>
      </c>
      <c r="I5" s="221" t="str">
        <f>IFERROR(IF(E$1="","",(IF(SUMIF(data2!$A$2:$A$20003,$E5,data2!I$2:I$20003)=0,"",SUMIF(data2!$A$2:$A$20003,$E5,data2!J$2:J$20003)))),0)</f>
        <v/>
      </c>
      <c r="J5" s="23">
        <f>IFERROR(IF(E$1="","",(IF(SUMIF(data2!$A$2:$A$20003,$E5,data2!F$2:F$20003)=0,"",SUMIF(data2!$A$2:$A$20003,$E5,data2!F$2:F$20003)))/IF(SUMIF(data2!$A$2:$A$20003,$E5,data2!G$2:G$20003)=0,"",SUMIF(data2!$A$2:$A$20003,$E5,data2!G$2:G$20003))),0)</f>
        <v>0</v>
      </c>
      <c r="K5" s="225" t="str">
        <f>IFERROR(IF(E$1="","",(IF(SUMIF(data2!$A$2:$A$20003,$E5,data2!F$2:F$20003)=0,"",SUMIF(data2!$A$2:$A$20003,$E5,data2!F$2:F$20003)))),0)</f>
        <v/>
      </c>
      <c r="L5" s="225" t="str">
        <f>IFERROR(IF(E$1="","",(IF(SUMIF(data2!$A$2:$A$20003,$E5,data2!G$2:G$20003)=0,"",SUMIF(data2!$A$2:$A$20003,$E5,data2!G$2:G$20003)))),0)</f>
        <v/>
      </c>
      <c r="M5" s="23">
        <f>IFERROR(IF(E$1="","",(IF(SUMIF(data2!$A$2:$A$20003,$E5,data2!P$2:P$20003)=0,"",SUMIF(data2!$A$2:$A$20003,$E5,data2!P$2:P$20003)))/IF(SUMIF(data2!$A$2:$A$20003,$E5,data2!Q$2:Q$20003)=0,"",SUMIF(data2!$A$2:$A$20003,$E5,data2!Q$2:Q$20003))),0)</f>
        <v>0</v>
      </c>
      <c r="N5" s="227" t="str">
        <f>IFERROR(IF(E$1="","",(IF(SUMIF(data2!$A$2:$A$20003,$E5,data2!P$2:P$20003)=0,"",SUMIF(data2!$A$2:$A$20003,$E5,data2!P$2:P$20003)))),0)</f>
        <v/>
      </c>
      <c r="O5" s="227" t="str">
        <f>IFERROR(IF(E$1="","",(IF(SUMIF(data2!$A$2:$A$20003,$E5,data2!Q$2:Q$20003)=0,"",SUMIF(data2!$A$2:$A$20003,$E5,data2!Q$2:Q$20003)))),0)</f>
        <v/>
      </c>
    </row>
    <row r="6" spans="2:15" x14ac:dyDescent="0.25">
      <c r="B6" s="20" t="s">
        <v>1003</v>
      </c>
      <c r="D6" s="20" t="s">
        <v>23456</v>
      </c>
      <c r="E6" s="20" t="str">
        <f t="shared" si="0"/>
        <v>All CPP-FV ProvidersCPP-FV CombinedApr-20</v>
      </c>
      <c r="F6" s="20" t="s">
        <v>1003</v>
      </c>
      <c r="G6" s="23">
        <f>IFERROR(IF(E$1="","",(IF(SUMIF(data2!$A$2:$A$20003,$E6,data2!I$2:I$20003)=0,"",SUMIF(data2!$A$2:$A$20003,$E6,data2!I$2:I$20003)))/IF(SUMIF(data2!$A$2:$A$20003,$E6,data2!J$2:J$20003)=0,"",SUMIF(data2!$A$2:$A$20003,$E6,data2!J$2:J$20003))),0)</f>
        <v>0.72916666666666663</v>
      </c>
      <c r="H6" s="221">
        <f>IFERROR(IF(E$1="","",(IF(SUMIF(data2!$A$2:$A$20003,$E6,data2!I$2:I$20003)=0,"",SUMIF(data2!$A$2:$A$20003,$E6,data2!I$2:I$20003)))),0)</f>
        <v>35</v>
      </c>
      <c r="I6" s="221">
        <f>IFERROR(IF(E$1="","",(IF(SUMIF(data2!$A$2:$A$20003,$E6,data2!I$2:I$20003)=0,"",SUMIF(data2!$A$2:$A$20003,$E6,data2!J$2:J$20003)))),0)</f>
        <v>48</v>
      </c>
      <c r="J6" s="23">
        <f>IFERROR(IF(E$1="","",(IF(SUMIF(data2!$A$2:$A$20003,$E6,data2!F$2:F$20003)=0,"",SUMIF(data2!$A$2:$A$20003,$E6,data2!F$2:F$20003)))/IF(SUMIF(data2!$A$2:$A$20003,$E6,data2!G$2:G$20003)=0,"",SUMIF(data2!$A$2:$A$20003,$E6,data2!G$2:G$20003))),0)</f>
        <v>1.3076923076923077</v>
      </c>
      <c r="K6" s="225">
        <f>IFERROR(IF(E$1="","",(IF(SUMIF(data2!$A$2:$A$20003,$E6,data2!F$2:F$20003)=0,"",SUMIF(data2!$A$2:$A$20003,$E6,data2!F$2:F$20003)))),0)</f>
        <v>8.5</v>
      </c>
      <c r="L6" s="225">
        <f>IFERROR(IF(E$1="","",(IF(SUMIF(data2!$A$2:$A$20003,$E6,data2!G$2:G$20003)=0,"",SUMIF(data2!$A$2:$A$20003,$E6,data2!G$2:G$20003)))),0)</f>
        <v>6.5</v>
      </c>
      <c r="M6" s="23">
        <f>IFERROR(IF(E$1="","",(IF(SUMIF(data2!$A$2:$A$20003,$E6,data2!P$2:P$20003)=0,"",SUMIF(data2!$A$2:$A$20003,$E6,data2!P$2:P$20003)))/IF(SUMIF(data2!$A$2:$A$20003,$E6,data2!Q$2:Q$20003)=0,"",SUMIF(data2!$A$2:$A$20003,$E6,data2!Q$2:Q$20003))),0)</f>
        <v>0</v>
      </c>
      <c r="N6" s="227" t="str">
        <f>IFERROR(IF(E$1="","",(IF(SUMIF(data2!$A$2:$A$20003,$E6,data2!P$2:P$20003)=0,"",SUMIF(data2!$A$2:$A$20003,$E6,data2!P$2:P$20003)))),0)</f>
        <v/>
      </c>
      <c r="O6" s="227" t="str">
        <f>IFERROR(IF(E$1="","",(IF(SUMIF(data2!$A$2:$A$20003,$E6,data2!Q$2:Q$20003)=0,"",SUMIF(data2!$A$2:$A$20003,$E6,data2!Q$2:Q$20003)))),0)</f>
        <v/>
      </c>
    </row>
    <row r="7" spans="2:15" x14ac:dyDescent="0.25">
      <c r="B7" s="20" t="s">
        <v>1</v>
      </c>
      <c r="D7" s="20" t="s">
        <v>23457</v>
      </c>
      <c r="E7" s="20" t="str">
        <f t="shared" si="0"/>
        <v>All FFT ProvidersFFT CombinedApr-20</v>
      </c>
      <c r="F7" s="20" t="s">
        <v>1</v>
      </c>
      <c r="G7" s="23">
        <f>IFERROR(IF(E$1="","",(IF(SUMIF(data2!$A$2:$A$20003,$E7,data2!I$2:I$20003)=0,"",SUMIF(data2!$A$2:$A$20003,$E7,data2!I$2:I$20003)))/IF(SUMIF(data2!$A$2:$A$20003,$E7,data2!J$2:J$20003)=0,"",SUMIF(data2!$A$2:$A$20003,$E7,data2!J$2:J$20003))),0)</f>
        <v>0.96666666666666667</v>
      </c>
      <c r="H7" s="221">
        <f>IFERROR(IF(E$1="","",(IF(SUMIF(data2!$A$2:$A$20003,$E7,data2!I$2:I$20003)=0,"",SUMIF(data2!$A$2:$A$20003,$E7,data2!I$2:I$20003)))),0)</f>
        <v>29</v>
      </c>
      <c r="I7" s="221">
        <f>IFERROR(IF(E$1="","",(IF(SUMIF(data2!$A$2:$A$20003,$E7,data2!I$2:I$20003)=0,"",SUMIF(data2!$A$2:$A$20003,$E7,data2!J$2:J$20003)))),0)</f>
        <v>30</v>
      </c>
      <c r="J7" s="23">
        <f>IFERROR(IF(E$1="","",(IF(SUMIF(data2!$A$2:$A$20003,$E7,data2!F$2:F$20003)=0,"",SUMIF(data2!$A$2:$A$20003,$E7,data2!F$2:F$20003)))/IF(SUMIF(data2!$A$2:$A$20003,$E7,data2!G$2:G$20003)=0,"",SUMIF(data2!$A$2:$A$20003,$E7,data2!G$2:G$20003))),0)</f>
        <v>0.83333333333333337</v>
      </c>
      <c r="K7" s="225">
        <f>IFERROR(IF(E$1="","",(IF(SUMIF(data2!$A$2:$A$20003,$E7,data2!F$2:F$20003)=0,"",SUMIF(data2!$A$2:$A$20003,$E7,data2!F$2:F$20003)))),0)</f>
        <v>5</v>
      </c>
      <c r="L7" s="225">
        <f>IFERROR(IF(E$1="","",(IF(SUMIF(data2!$A$2:$A$20003,$E7,data2!G$2:G$20003)=0,"",SUMIF(data2!$A$2:$A$20003,$E7,data2!G$2:G$20003)))),0)</f>
        <v>6</v>
      </c>
      <c r="M7" s="23">
        <f>IFERROR(IF(E$1="","",(IF(SUMIF(data2!$A$2:$A$20003,$E7,data2!P$2:P$20003)=0,"",SUMIF(data2!$A$2:$A$20003,$E7,data2!P$2:P$20003)))/IF(SUMIF(data2!$A$2:$A$20003,$E7,data2!Q$2:Q$20003)=0,"",SUMIF(data2!$A$2:$A$20003,$E7,data2!Q$2:Q$20003))),0)</f>
        <v>0.625</v>
      </c>
      <c r="N7" s="227">
        <f>IFERROR(IF(E$1="","",(IF(SUMIF(data2!$A$2:$A$20003,$E7,data2!P$2:P$20003)=0,"",SUMIF(data2!$A$2:$A$20003,$E7,data2!P$2:P$20003)))),0)</f>
        <v>5</v>
      </c>
      <c r="O7" s="227">
        <f>IFERROR(IF(E$1="","",(IF(SUMIF(data2!$A$2:$A$20003,$E7,data2!Q$2:Q$20003)=0,"",SUMIF(data2!$A$2:$A$20003,$E7,data2!Q$2:Q$20003)))),0)</f>
        <v>8</v>
      </c>
    </row>
    <row r="8" spans="2:15" x14ac:dyDescent="0.25">
      <c r="B8" s="20" t="s">
        <v>11</v>
      </c>
      <c r="D8" s="20" t="s">
        <v>23458</v>
      </c>
      <c r="E8" s="20" t="str">
        <f t="shared" si="0"/>
        <v>All MST ProvidersMST CombinedApr-20</v>
      </c>
      <c r="F8" s="20" t="s">
        <v>11</v>
      </c>
      <c r="G8" s="23">
        <f>IFERROR(IF(E$1="","",(IF(SUMIF(data2!$A$2:$A$20003,$E8,data2!I$2:I$20003)=0,"",SUMIF(data2!$A$2:$A$20003,$E8,data2!I$2:I$20003)))/IF(SUMIF(data2!$A$2:$A$20003,$E8,data2!J$2:J$20003)=0,"",SUMIF(data2!$A$2:$A$20003,$E8,data2!J$2:J$20003))),0)</f>
        <v>0.8</v>
      </c>
      <c r="H8" s="221">
        <f>IFERROR(IF(E$1="","",(IF(SUMIF(data2!$A$2:$A$20003,$E8,data2!I$2:I$20003)=0,"",SUMIF(data2!$A$2:$A$20003,$E8,data2!I$2:I$20003)))),0)</f>
        <v>8</v>
      </c>
      <c r="I8" s="221">
        <f>IFERROR(IF(E$1="","",(IF(SUMIF(data2!$A$2:$A$20003,$E8,data2!I$2:I$20003)=0,"",SUMIF(data2!$A$2:$A$20003,$E8,data2!J$2:J$20003)))),0)</f>
        <v>10</v>
      </c>
      <c r="J8" s="23">
        <f>IFERROR(IF(E$1="","",(IF(SUMIF(data2!$A$2:$A$20003,$E8,data2!F$2:F$20003)=0,"",SUMIF(data2!$A$2:$A$20003,$E8,data2!F$2:F$20003)))/IF(SUMIF(data2!$A$2:$A$20003,$E8,data2!G$2:G$20003)=0,"",SUMIF(data2!$A$2:$A$20003,$E8,data2!G$2:G$20003))),0)</f>
        <v>0.66666666666666663</v>
      </c>
      <c r="K8" s="225">
        <f>IFERROR(IF(E$1="","",(IF(SUMIF(data2!$A$2:$A$20003,$E8,data2!F$2:F$20003)=0,"",SUMIF(data2!$A$2:$A$20003,$E8,data2!F$2:F$20003)))),0)</f>
        <v>2</v>
      </c>
      <c r="L8" s="225">
        <f>IFERROR(IF(E$1="","",(IF(SUMIF(data2!$A$2:$A$20003,$E8,data2!G$2:G$20003)=0,"",SUMIF(data2!$A$2:$A$20003,$E8,data2!G$2:G$20003)))),0)</f>
        <v>3</v>
      </c>
      <c r="M8" s="23">
        <f>IFERROR(IF(E$1="","",(IF(SUMIF(data2!$A$2:$A$20003,$E8,data2!P$2:P$20003)=0,"",SUMIF(data2!$A$2:$A$20003,$E8,data2!P$2:P$20003)))/IF(SUMIF(data2!$A$2:$A$20003,$E8,data2!Q$2:Q$20003)=0,"",SUMIF(data2!$A$2:$A$20003,$E8,data2!Q$2:Q$20003))),0)</f>
        <v>1</v>
      </c>
      <c r="N8" s="227">
        <f>IFERROR(IF(E$1="","",(IF(SUMIF(data2!$A$2:$A$20003,$E8,data2!P$2:P$20003)=0,"",SUMIF(data2!$A$2:$A$20003,$E8,data2!P$2:P$20003)))),0)</f>
        <v>6</v>
      </c>
      <c r="O8" s="227">
        <f>IFERROR(IF(E$1="","",(IF(SUMIF(data2!$A$2:$A$20003,$E8,data2!Q$2:Q$20003)=0,"",SUMIF(data2!$A$2:$A$20003,$E8,data2!Q$2:Q$20003)))),0)</f>
        <v>6</v>
      </c>
    </row>
    <row r="9" spans="2:15" x14ac:dyDescent="0.25">
      <c r="B9" s="20" t="s">
        <v>12</v>
      </c>
      <c r="D9" s="20" t="s">
        <v>23459</v>
      </c>
      <c r="E9" s="20" t="str">
        <f t="shared" si="0"/>
        <v>All MST-PSB ProvidersMST-PSB CombinedApr-20</v>
      </c>
      <c r="F9" s="20" t="s">
        <v>25709</v>
      </c>
      <c r="G9" s="23">
        <f>IFERROR(IF(E$1="","",(IF(SUMIF(data2!$A$2:$A$20003,$E9,data2!I$2:I$20003)=0,"",SUMIF(data2!$A$2:$A$20003,$E9,data2!I$2:I$20003)))/IF(SUMIF(data2!$A$2:$A$20003,$E9,data2!J$2:J$20003)=0,"",SUMIF(data2!$A$2:$A$20003,$E9,data2!J$2:J$20003))),0)</f>
        <v>0</v>
      </c>
      <c r="H9" s="221" t="str">
        <f>IFERROR(IF(E$1="","",(IF(SUMIF(data2!$A$2:$A$20003,$E9,data2!I$2:I$20003)=0,"",SUMIF(data2!$A$2:$A$20003,$E9,data2!I$2:I$20003)))),0)</f>
        <v/>
      </c>
      <c r="I9" s="221" t="str">
        <f>IFERROR(IF(E$1="","",(IF(SUMIF(data2!$A$2:$A$20003,$E9,data2!I$2:I$20003)=0,"",SUMIF(data2!$A$2:$A$20003,$E9,data2!J$2:J$20003)))),0)</f>
        <v/>
      </c>
      <c r="J9" s="23">
        <f>IFERROR(IF(E$1="","",(IF(SUMIF(data2!$A$2:$A$20003,$E9,data2!F$2:F$20003)=0,"",SUMIF(data2!$A$2:$A$20003,$E9,data2!F$2:F$20003)))/IF(SUMIF(data2!$A$2:$A$20003,$E9,data2!G$2:G$20003)=0,"",SUMIF(data2!$A$2:$A$20003,$E9,data2!G$2:G$20003))),0)</f>
        <v>0</v>
      </c>
      <c r="K9" s="225" t="str">
        <f>IFERROR(IF(E$1="","",(IF(SUMIF(data2!$A$2:$A$20003,$E9,data2!F$2:F$20003)=0,"",SUMIF(data2!$A$2:$A$20003,$E9,data2!F$2:F$20003)))),0)</f>
        <v/>
      </c>
      <c r="L9" s="225" t="str">
        <f>IFERROR(IF(E$1="","",(IF(SUMIF(data2!$A$2:$A$20003,$E9,data2!G$2:G$20003)=0,"",SUMIF(data2!$A$2:$A$20003,$E9,data2!G$2:G$20003)))),0)</f>
        <v/>
      </c>
      <c r="M9" s="23">
        <f>IFERROR(IF(E$1="","",(IF(SUMIF(data2!$A$2:$A$20003,$E9,data2!P$2:P$20003)=0,"",SUMIF(data2!$A$2:$A$20003,$E9,data2!P$2:P$20003)))/IF(SUMIF(data2!$A$2:$A$20003,$E9,data2!Q$2:Q$20003)=0,"",SUMIF(data2!$A$2:$A$20003,$E9,data2!Q$2:Q$20003))),0)</f>
        <v>0</v>
      </c>
      <c r="N9" s="227" t="str">
        <f>IFERROR(IF(E$1="","",(IF(SUMIF(data2!$A$2:$A$20003,$E9,data2!P$2:P$20003)=0,"",SUMIF(data2!$A$2:$A$20003,$E9,data2!P$2:P$20003)))),0)</f>
        <v/>
      </c>
      <c r="O9" s="227" t="str">
        <f>IFERROR(IF(E$1="","",(IF(SUMIF(data2!$A$2:$A$20003,$E9,data2!Q$2:Q$20003)=0,"",SUMIF(data2!$A$2:$A$20003,$E9,data2!Q$2:Q$20003)))),0)</f>
        <v/>
      </c>
    </row>
    <row r="10" spans="2:15" x14ac:dyDescent="0.25">
      <c r="B10" s="20" t="s">
        <v>1004</v>
      </c>
      <c r="D10" s="20" t="s">
        <v>23460</v>
      </c>
      <c r="E10" s="20" t="str">
        <f t="shared" si="0"/>
        <v>All PCIT ProvidersPCIT CombinedApr-20</v>
      </c>
      <c r="F10" s="20" t="s">
        <v>1004</v>
      </c>
      <c r="G10" s="23">
        <f>IFERROR(IF(E$1="","",(IF(SUMIF(data2!$A$2:$A$20003,$E10,data2!I$2:I$20003)=0,"",SUMIF(data2!$A$2:$A$20003,$E10,data2!I$2:I$20003)))/IF(SUMIF(data2!$A$2:$A$20003,$E10,data2!J$2:J$20003)=0,"",SUMIF(data2!$A$2:$A$20003,$E10,data2!J$2:J$20003))),0)</f>
        <v>0.54838709677419351</v>
      </c>
      <c r="H10" s="221">
        <f>IFERROR(IF(E$1="","",(IF(SUMIF(data2!$A$2:$A$20003,$E10,data2!I$2:I$20003)=0,"",SUMIF(data2!$A$2:$A$20003,$E10,data2!I$2:I$20003)))),0)</f>
        <v>34</v>
      </c>
      <c r="I10" s="221">
        <f>IFERROR(IF(E$1="","",(IF(SUMIF(data2!$A$2:$A$20003,$E10,data2!I$2:I$20003)=0,"",SUMIF(data2!$A$2:$A$20003,$E10,data2!J$2:J$20003)))),0)</f>
        <v>62</v>
      </c>
      <c r="J10" s="23">
        <f>IFERROR(IF(E$1="","",(IF(SUMIF(data2!$A$2:$A$20003,$E10,data2!F$2:F$20003)=0,"",SUMIF(data2!$A$2:$A$20003,$E10,data2!F$2:F$20003)))/IF(SUMIF(data2!$A$2:$A$20003,$E10,data2!G$2:G$20003)=0,"",SUMIF(data2!$A$2:$A$20003,$E10,data2!G$2:G$20003))),0)</f>
        <v>1.1578947368421053</v>
      </c>
      <c r="K10" s="225">
        <f>IFERROR(IF(E$1="","",(IF(SUMIF(data2!$A$2:$A$20003,$E10,data2!F$2:F$20003)=0,"",SUMIF(data2!$A$2:$A$20003,$E10,data2!F$2:F$20003)))),0)</f>
        <v>11</v>
      </c>
      <c r="L10" s="225">
        <f>IFERROR(IF(E$1="","",(IF(SUMIF(data2!$A$2:$A$20003,$E10,data2!G$2:G$20003)=0,"",SUMIF(data2!$A$2:$A$20003,$E10,data2!G$2:G$20003)))),0)</f>
        <v>9.5</v>
      </c>
      <c r="M10" s="23">
        <f>IFERROR(IF(E$1="","",(IF(SUMIF(data2!$A$2:$A$20003,$E10,data2!P$2:P$20003)=0,"",SUMIF(data2!$A$2:$A$20003,$E10,data2!P$2:P$20003)))/IF(SUMIF(data2!$A$2:$A$20003,$E10,data2!Q$2:Q$20003)=0,"",SUMIF(data2!$A$2:$A$20003,$E10,data2!Q$2:Q$20003))),0)</f>
        <v>0.33333333333333331</v>
      </c>
      <c r="N10" s="227">
        <f>IFERROR(IF(E$1="","",(IF(SUMIF(data2!$A$2:$A$20003,$E10,data2!P$2:P$20003)=0,"",SUMIF(data2!$A$2:$A$20003,$E10,data2!P$2:P$20003)))),0)</f>
        <v>1</v>
      </c>
      <c r="O10" s="227">
        <f>IFERROR(IF(E$1="","",(IF(SUMIF(data2!$A$2:$A$20003,$E10,data2!Q$2:Q$20003)=0,"",SUMIF(data2!$A$2:$A$20003,$E10,data2!Q$2:Q$20003)))),0)</f>
        <v>3</v>
      </c>
    </row>
    <row r="11" spans="2:15" x14ac:dyDescent="0.25">
      <c r="B11" s="20" t="s">
        <v>916</v>
      </c>
      <c r="D11" s="20" t="s">
        <v>23461</v>
      </c>
      <c r="E11" s="20" t="str">
        <f t="shared" si="0"/>
        <v>All SFCR ProvidersSFCR CombinedApr-20</v>
      </c>
      <c r="F11" s="20" t="s">
        <v>916</v>
      </c>
      <c r="G11" s="23">
        <f>IFERROR(IF(E$1="","",(IF(SUMIF(data2!$A$2:$A$20003,$E11,data2!I$2:I$20003)=0,"",SUMIF(data2!$A$2:$A$20003,$E11,data2!I$2:I$20003)))/IF(SUMIF(data2!$A$2:$A$20003,$E11,data2!J$2:J$20003)=0,"",SUMIF(data2!$A$2:$A$20003,$E11,data2!J$2:J$20003))),0)</f>
        <v>0</v>
      </c>
      <c r="H11" s="221" t="str">
        <f>IFERROR(IF(E$1="","",(IF(SUMIF(data2!$A$2:$A$20003,$E11,data2!I$2:I$20003)=0,"",SUMIF(data2!$A$2:$A$20003,$E11,data2!I$2:I$20003)))),0)</f>
        <v/>
      </c>
      <c r="I11" s="221" t="str">
        <f>IFERROR(IF(E$1="","",(IF(SUMIF(data2!$A$2:$A$20003,$E11,data2!I$2:I$20003)=0,"",SUMIF(data2!$A$2:$A$20003,$E11,data2!J$2:J$20003)))),0)</f>
        <v/>
      </c>
      <c r="J11" s="23">
        <f>IFERROR(IF(E$1="","",(IF(SUMIF(data2!$A$2:$A$20003,$E11,data2!F$2:F$20003)=0,"",SUMIF(data2!$A$2:$A$20003,$E11,data2!F$2:F$20003)))/IF(SUMIF(data2!$A$2:$A$20003,$E11,data2!G$2:G$20003)=0,"",SUMIF(data2!$A$2:$A$20003,$E11,data2!G$2:G$20003))),0)</f>
        <v>0</v>
      </c>
      <c r="K11" s="225" t="str">
        <f>IFERROR(IF(E$1="","",(IF(SUMIF(data2!$A$2:$A$20003,$E11,data2!F$2:F$20003)=0,"",SUMIF(data2!$A$2:$A$20003,$E11,data2!F$2:F$20003)))),0)</f>
        <v/>
      </c>
      <c r="L11" s="225" t="str">
        <f>IFERROR(IF(E$1="","",(IF(SUMIF(data2!$A$2:$A$20003,$E11,data2!G$2:G$20003)=0,"",SUMIF(data2!$A$2:$A$20003,$E11,data2!G$2:G$20003)))),0)</f>
        <v/>
      </c>
      <c r="M11" s="23">
        <f>IFERROR(IF(E$1="","",(IF(SUMIF(data2!$A$2:$A$20003,$E11,data2!P$2:P$20003)=0,"",SUMIF(data2!$A$2:$A$20003,$E11,data2!P$2:P$20003)))/IF(SUMIF(data2!$A$2:$A$20003,$E11,data2!Q$2:Q$20003)=0,"",SUMIF(data2!$A$2:$A$20003,$E11,data2!Q$2:Q$20003))),0)</f>
        <v>0</v>
      </c>
      <c r="N11" s="227" t="str">
        <f>IFERROR(IF(E$1="","",(IF(SUMIF(data2!$A$2:$A$20003,$E11,data2!P$2:P$20003)=0,"",SUMIF(data2!$A$2:$A$20003,$E11,data2!P$2:P$20003)))),0)</f>
        <v/>
      </c>
      <c r="O11" s="227" t="str">
        <f>IFERROR(IF(E$1="","",(IF(SUMIF(data2!$A$2:$A$20003,$E11,data2!Q$2:Q$20003)=0,"",SUMIF(data2!$A$2:$A$20003,$E11,data2!Q$2:Q$20003)))),0)</f>
        <v/>
      </c>
    </row>
    <row r="12" spans="2:15" x14ac:dyDescent="0.25">
      <c r="B12" s="20" t="s">
        <v>10</v>
      </c>
      <c r="D12" s="20" t="s">
        <v>23462</v>
      </c>
      <c r="E12" s="20" t="str">
        <f t="shared" si="0"/>
        <v>All TF-CBT ProvidersTF-CBT CombinedApr-20</v>
      </c>
      <c r="F12" s="20" t="s">
        <v>10</v>
      </c>
      <c r="G12" s="23">
        <f>IFERROR(IF(E$1="","",(IF(SUMIF(data2!$A$2:$A$20003,$E12,data2!I$2:I$20003)=0,"",SUMIF(data2!$A$2:$A$20003,$E12,data2!I$2:I$20003)))/IF(SUMIF(data2!$A$2:$A$20003,$E12,data2!J$2:J$20003)=0,"",SUMIF(data2!$A$2:$A$20003,$E12,data2!J$2:J$20003))),0)</f>
        <v>0.31958762886597936</v>
      </c>
      <c r="H12" s="221">
        <f>IFERROR(IF(E$1="","",(IF(SUMIF(data2!$A$2:$A$20003,$E12,data2!I$2:I$20003)=0,"",SUMIF(data2!$A$2:$A$20003,$E12,data2!I$2:I$20003)))),0)</f>
        <v>31</v>
      </c>
      <c r="I12" s="221">
        <f>IFERROR(IF(E$1="","",(IF(SUMIF(data2!$A$2:$A$20003,$E12,data2!I$2:I$20003)=0,"",SUMIF(data2!$A$2:$A$20003,$E12,data2!J$2:J$20003)))),0)</f>
        <v>97</v>
      </c>
      <c r="J12" s="23">
        <f>IFERROR(IF(E$1="","",(IF(SUMIF(data2!$A$2:$A$20003,$E12,data2!F$2:F$20003)=0,"",SUMIF(data2!$A$2:$A$20003,$E12,data2!F$2:F$20003)))/IF(SUMIF(data2!$A$2:$A$20003,$E12,data2!G$2:G$20003)=0,"",SUMIF(data2!$A$2:$A$20003,$E12,data2!G$2:G$20003))),0)</f>
        <v>0.97142857142857142</v>
      </c>
      <c r="K12" s="225">
        <f>IFERROR(IF(E$1="","",(IF(SUMIF(data2!$A$2:$A$20003,$E12,data2!F$2:F$20003)=0,"",SUMIF(data2!$A$2:$A$20003,$E12,data2!F$2:F$20003)))),0)</f>
        <v>17</v>
      </c>
      <c r="L12" s="225">
        <f>IFERROR(IF(E$1="","",(IF(SUMIF(data2!$A$2:$A$20003,$E12,data2!G$2:G$20003)=0,"",SUMIF(data2!$A$2:$A$20003,$E12,data2!G$2:G$20003)))),0)</f>
        <v>17.5</v>
      </c>
      <c r="M12" s="23">
        <f>IFERROR(IF(E$1="","",(IF(SUMIF(data2!$A$2:$A$20003,$E12,data2!P$2:P$20003)=0,"",SUMIF(data2!$A$2:$A$20003,$E12,data2!P$2:P$20003)))/IF(SUMIF(data2!$A$2:$A$20003,$E12,data2!Q$2:Q$20003)=0,"",SUMIF(data2!$A$2:$A$20003,$E12,data2!Q$2:Q$20003))),0)</f>
        <v>0.66666666666666663</v>
      </c>
      <c r="N12" s="227">
        <f>IFERROR(IF(E$1="","",(IF(SUMIF(data2!$A$2:$A$20003,$E12,data2!P$2:P$20003)=0,"",SUMIF(data2!$A$2:$A$20003,$E12,data2!P$2:P$20003)))),0)</f>
        <v>2</v>
      </c>
      <c r="O12" s="227">
        <f>IFERROR(IF(E$1="","",(IF(SUMIF(data2!$A$2:$A$20003,$E12,data2!Q$2:Q$20003)=0,"",SUMIF(data2!$A$2:$A$20003,$E12,data2!Q$2:Q$20003)))),0)</f>
        <v>3</v>
      </c>
    </row>
    <row r="13" spans="2:15" x14ac:dyDescent="0.25">
      <c r="B13" s="20" t="s">
        <v>42</v>
      </c>
      <c r="D13" s="20" t="s">
        <v>23463</v>
      </c>
      <c r="E13" s="20" t="str">
        <f t="shared" si="0"/>
        <v>All TIP ProvidersTIP CombinedApr-20</v>
      </c>
      <c r="F13" s="20" t="s">
        <v>42</v>
      </c>
      <c r="G13" s="23">
        <f>IFERROR(IF(E$1="","",(IF(SUMIF(data2!$A$2:$A$20003,$E13,data2!I$2:I$20003)=0,"",SUMIF(data2!$A$2:$A$20003,$E13,data2!I$2:I$20003)))/IF(SUMIF(data2!$A$2:$A$20003,$E13,data2!J$2:J$20003)=0,"",SUMIF(data2!$A$2:$A$20003,$E13,data2!J$2:J$20003))),0)</f>
        <v>0.92487046632124348</v>
      </c>
      <c r="H13" s="221">
        <f>IFERROR(IF(E$1="","",(IF(SUMIF(data2!$A$2:$A$20003,$E13,data2!I$2:I$20003)=0,"",SUMIF(data2!$A$2:$A$20003,$E13,data2!I$2:I$20003)))),0)</f>
        <v>357</v>
      </c>
      <c r="I13" s="221">
        <f>IFERROR(IF(E$1="","",(IF(SUMIF(data2!$A$2:$A$20003,$E13,data2!I$2:I$20003)=0,"",SUMIF(data2!$A$2:$A$20003,$E13,data2!J$2:J$20003)))),0)</f>
        <v>386</v>
      </c>
      <c r="J13" s="23">
        <f>IFERROR(IF(E$1="","",(IF(SUMIF(data2!$A$2:$A$20003,$E13,data2!F$2:F$20003)=0,"",SUMIF(data2!$A$2:$A$20003,$E13,data2!F$2:F$20003)))/IF(SUMIF(data2!$A$2:$A$20003,$E13,data2!G$2:G$20003)=0,"",SUMIF(data2!$A$2:$A$20003,$E13,data2!G$2:G$20003))),0)</f>
        <v>0.81609195402298851</v>
      </c>
      <c r="K13" s="225">
        <f>IFERROR(IF(E$1="","",(IF(SUMIF(data2!$A$2:$A$20003,$E13,data2!F$2:F$20003)=0,"",SUMIF(data2!$A$2:$A$20003,$E13,data2!F$2:F$20003)))),0)</f>
        <v>35.5</v>
      </c>
      <c r="L13" s="225">
        <f>IFERROR(IF(E$1="","",(IF(SUMIF(data2!$A$2:$A$20003,$E13,data2!G$2:G$20003)=0,"",SUMIF(data2!$A$2:$A$20003,$E13,data2!G$2:G$20003)))),0)</f>
        <v>43.5</v>
      </c>
      <c r="M13" s="23">
        <f>IFERROR(IF(E$1="","",(IF(SUMIF(data2!$A$2:$A$20003,$E13,data2!P$2:P$20003)=0,"",SUMIF(data2!$A$2:$A$20003,$E13,data2!P$2:P$20003)))/IF(SUMIF(data2!$A$2:$A$20003,$E13,data2!Q$2:Q$20003)=0,"",SUMIF(data2!$A$2:$A$20003,$E13,data2!Q$2:Q$20003))),0)</f>
        <v>0.29166666666666669</v>
      </c>
      <c r="N13" s="227">
        <f>IFERROR(IF(E$1="","",(IF(SUMIF(data2!$A$2:$A$20003,$E13,data2!P$2:P$20003)=0,"",SUMIF(data2!$A$2:$A$20003,$E13,data2!P$2:P$20003)))),0)</f>
        <v>7</v>
      </c>
      <c r="O13" s="227">
        <f>IFERROR(IF(E$1="","",(IF(SUMIF(data2!$A$2:$A$20003,$E13,data2!Q$2:Q$20003)=0,"",SUMIF(data2!$A$2:$A$20003,$E13,data2!Q$2:Q$20003)))),0)</f>
        <v>24</v>
      </c>
    </row>
    <row r="14" spans="2:15" x14ac:dyDescent="0.25">
      <c r="B14" s="20" t="s">
        <v>53</v>
      </c>
      <c r="D14" s="20" t="s">
        <v>23464</v>
      </c>
      <c r="E14" s="20" t="str">
        <f t="shared" si="0"/>
        <v>All TST ProvidersTST CombinedApr-20</v>
      </c>
      <c r="F14" s="20" t="s">
        <v>53</v>
      </c>
      <c r="G14" s="23">
        <f>IFERROR(IF(E$1="","",(IF(SUMIF(data2!$A$2:$A$20003,$E14,data2!I$2:I$20003)=0,"",SUMIF(data2!$A$2:$A$20003,$E14,data2!I$2:I$20003)))/IF(SUMIF(data2!$A$2:$A$20003,$E14,data2!J$2:J$20003)=0,"",SUMIF(data2!$A$2:$A$20003,$E14,data2!J$2:J$20003))),0)</f>
        <v>0.77777777777777779</v>
      </c>
      <c r="H14" s="221">
        <f>IFERROR(IF(E$1="","",(IF(SUMIF(data2!$A$2:$A$20003,$E14,data2!I$2:I$20003)=0,"",SUMIF(data2!$A$2:$A$20003,$E14,data2!I$2:I$20003)))),0)</f>
        <v>14</v>
      </c>
      <c r="I14" s="221">
        <f>IFERROR(IF(E$1="","",(IF(SUMIF(data2!$A$2:$A$20003,$E14,data2!I$2:I$20003)=0,"",SUMIF(data2!$A$2:$A$20003,$E14,data2!J$2:J$20003)))),0)</f>
        <v>18</v>
      </c>
      <c r="J14" s="23">
        <f>IFERROR(IF(E$1="","",(IF(SUMIF(data2!$A$2:$A$20003,$E14,data2!F$2:F$20003)=0,"",SUMIF(data2!$A$2:$A$20003,$E14,data2!F$2:F$20003)))/IF(SUMIF(data2!$A$2:$A$20003,$E14,data2!G$2:G$20003)=0,"",SUMIF(data2!$A$2:$A$20003,$E14,data2!G$2:G$20003))),0)</f>
        <v>1.2</v>
      </c>
      <c r="K14" s="225">
        <f>IFERROR(IF(E$1="","",(IF(SUMIF(data2!$A$2:$A$20003,$E14,data2!F$2:F$20003)=0,"",SUMIF(data2!$A$2:$A$20003,$E14,data2!F$2:F$20003)))),0)</f>
        <v>3</v>
      </c>
      <c r="L14" s="225">
        <f>IFERROR(IF(E$1="","",(IF(SUMIF(data2!$A$2:$A$20003,$E14,data2!G$2:G$20003)=0,"",SUMIF(data2!$A$2:$A$20003,$E14,data2!G$2:G$20003)))),0)</f>
        <v>2.5</v>
      </c>
      <c r="M14" s="23">
        <f>IFERROR(IF(E$1="","",(IF(SUMIF(data2!$A$2:$A$20003,$E14,data2!P$2:P$20003)=0,"",SUMIF(data2!$A$2:$A$20003,$E14,data2!P$2:P$20003)))/IF(SUMIF(data2!$A$2:$A$20003,$E14,data2!Q$2:Q$20003)=0,"",SUMIF(data2!$A$2:$A$20003,$E14,data2!Q$2:Q$20003))),0)</f>
        <v>0</v>
      </c>
      <c r="N14" s="227" t="str">
        <f>IFERROR(IF(E$1="","",(IF(SUMIF(data2!$A$2:$A$20003,$E14,data2!P$2:P$20003)=0,"",SUMIF(data2!$A$2:$A$20003,$E14,data2!P$2:P$20003)))),0)</f>
        <v/>
      </c>
      <c r="O14" s="227" t="str">
        <f>IFERROR(IF(E$1="","",(IF(SUMIF(data2!$A$2:$A$20003,$E14,data2!Q$2:Q$20003)=0,"",SUMIF(data2!$A$2:$A$20003,$E14,data2!Q$2:Q$20003)))),0)</f>
        <v/>
      </c>
    </row>
    <row r="15" spans="2:15" x14ac:dyDescent="0.25">
      <c r="D15" s="20" t="s">
        <v>23465</v>
      </c>
      <c r="E15" s="20" t="str">
        <f t="shared" si="0"/>
        <v>Adoptions TogetherAll CombinedApr-20</v>
      </c>
      <c r="F15" s="20" t="s">
        <v>25710</v>
      </c>
      <c r="G15" s="23">
        <f>IFERROR(IF(E$1="","",(IF(SUMIF(data2!$A$2:$A$20003,$E15,data2!I$2:I$20003)=0,"",SUMIF(data2!$A$2:$A$20003,$E15,data2!I$2:I$20003)))/IF(SUMIF(data2!$A$2:$A$20003,$E15,data2!J$2:J$20003)=0,"",SUMIF(data2!$A$2:$A$20003,$E15,data2!J$2:J$20003))),0)</f>
        <v>0</v>
      </c>
      <c r="H15" s="221" t="str">
        <f>IFERROR(IF(E$1="","",(IF(SUMIF(data2!$A$2:$A$20003,$E15,data2!I$2:I$20003)=0,"",SUMIF(data2!$A$2:$A$20003,$E15,data2!I$2:I$20003)))),0)</f>
        <v/>
      </c>
      <c r="I15" s="221" t="str">
        <f>IFERROR(IF(E$1="","",(IF(SUMIF(data2!$A$2:$A$20003,$E15,data2!I$2:I$20003)=0,"",SUMIF(data2!$A$2:$A$20003,$E15,data2!J$2:J$20003)))),0)</f>
        <v/>
      </c>
      <c r="J15" s="23">
        <f>IFERROR(IF(E$1="","",(IF(SUMIF(data2!$A$2:$A$20003,$E15,data2!F$2:F$20003)=0,"",SUMIF(data2!$A$2:$A$20003,$E15,data2!F$2:F$20003)))/IF(SUMIF(data2!$A$2:$A$20003,$E15,data2!G$2:G$20003)=0,"",SUMIF(data2!$A$2:$A$20003,$E15,data2!G$2:G$20003))),0)</f>
        <v>0</v>
      </c>
      <c r="K15" s="225" t="str">
        <f>IFERROR(IF(E$1="","",(IF(SUMIF(data2!$A$2:$A$20003,$E15,data2!F$2:F$20003)=0,"",SUMIF(data2!$A$2:$A$20003,$E15,data2!F$2:F$20003)))),0)</f>
        <v/>
      </c>
      <c r="L15" s="225" t="str">
        <f>IFERROR(IF(E$1="","",(IF(SUMIF(data2!$A$2:$A$20003,$E15,data2!G$2:G$20003)=0,"",SUMIF(data2!$A$2:$A$20003,$E15,data2!G$2:G$20003)))),0)</f>
        <v/>
      </c>
      <c r="M15" s="23">
        <f>IFERROR(IF(E$1="","",(IF(SUMIF(data2!$A$2:$A$20003,$E15,data2!P$2:P$20003)=0,"",SUMIF(data2!$A$2:$A$20003,$E15,data2!P$2:P$20003)))/IF(SUMIF(data2!$A$2:$A$20003,$E15,data2!Q$2:Q$20003)=0,"",SUMIF(data2!$A$2:$A$20003,$E15,data2!Q$2:Q$20003))),0)</f>
        <v>0</v>
      </c>
      <c r="N15" s="227" t="str">
        <f>IFERROR(IF(E$1="","",(IF(SUMIF(data2!$A$2:$A$20003,$E15,data2!P$2:P$20003)=0,"",SUMIF(data2!$A$2:$A$20003,$E15,data2!P$2:P$20003)))),0)</f>
        <v/>
      </c>
      <c r="O15" s="227" t="str">
        <f>IFERROR(IF(E$1="","",(IF(SUMIF(data2!$A$2:$A$20003,$E15,data2!Q$2:Q$20003)=0,"",SUMIF(data2!$A$2:$A$20003,$E15,data2!Q$2:Q$20003)))),0)</f>
        <v/>
      </c>
    </row>
    <row r="16" spans="2:15" x14ac:dyDescent="0.25">
      <c r="D16" s="20" t="s">
        <v>23466</v>
      </c>
      <c r="E16" s="20" t="str">
        <f t="shared" si="0"/>
        <v>CatholicAll CombinedApr-20</v>
      </c>
      <c r="F16" s="20" t="s">
        <v>25711</v>
      </c>
      <c r="G16" s="23">
        <f>IFERROR(IF(E$1="","",(IF(SUMIF(data2!$A$2:$A$20003,$E16,data2!I$2:I$20003)=0,"",SUMIF(data2!$A$2:$A$20003,$E16,data2!I$2:I$20003)))/IF(SUMIF(data2!$A$2:$A$20003,$E16,data2!J$2:J$20003)=0,"",SUMIF(data2!$A$2:$A$20003,$E16,data2!J$2:J$20003))),0)</f>
        <v>0</v>
      </c>
      <c r="H16" s="221" t="str">
        <f>IFERROR(IF(E$1="","",(IF(SUMIF(data2!$A$2:$A$20003,$E16,data2!I$2:I$20003)=0,"",SUMIF(data2!$A$2:$A$20003,$E16,data2!I$2:I$20003)))),0)</f>
        <v/>
      </c>
      <c r="I16" s="221" t="str">
        <f>IFERROR(IF(E$1="","",(IF(SUMIF(data2!$A$2:$A$20003,$E16,data2!I$2:I$20003)=0,"",SUMIF(data2!$A$2:$A$20003,$E16,data2!J$2:J$20003)))),0)</f>
        <v/>
      </c>
      <c r="J16" s="23">
        <f>IFERROR(IF(E$1="","",(IF(SUMIF(data2!$A$2:$A$20003,$E16,data2!F$2:F$20003)=0,"",SUMIF(data2!$A$2:$A$20003,$E16,data2!F$2:F$20003)))/IF(SUMIF(data2!$A$2:$A$20003,$E16,data2!G$2:G$20003)=0,"",SUMIF(data2!$A$2:$A$20003,$E16,data2!G$2:G$20003))),0)</f>
        <v>0</v>
      </c>
      <c r="K16" s="225" t="str">
        <f>IFERROR(IF(E$1="","",(IF(SUMIF(data2!$A$2:$A$20003,$E16,data2!F$2:F$20003)=0,"",SUMIF(data2!$A$2:$A$20003,$E16,data2!F$2:F$20003)))),0)</f>
        <v/>
      </c>
      <c r="L16" s="225" t="str">
        <f>IFERROR(IF(E$1="","",(IF(SUMIF(data2!$A$2:$A$20003,$E16,data2!G$2:G$20003)=0,"",SUMIF(data2!$A$2:$A$20003,$E16,data2!G$2:G$20003)))),0)</f>
        <v/>
      </c>
      <c r="M16" s="23">
        <f>IFERROR(IF(E$1="","",(IF(SUMIF(data2!$A$2:$A$20003,$E16,data2!P$2:P$20003)=0,"",SUMIF(data2!$A$2:$A$20003,$E16,data2!P$2:P$20003)))/IF(SUMIF(data2!$A$2:$A$20003,$E16,data2!Q$2:Q$20003)=0,"",SUMIF(data2!$A$2:$A$20003,$E16,data2!Q$2:Q$20003))),0)</f>
        <v>0</v>
      </c>
      <c r="N16" s="227" t="str">
        <f>IFERROR(IF(E$1="","",(IF(SUMIF(data2!$A$2:$A$20003,$E16,data2!P$2:P$20003)=0,"",SUMIF(data2!$A$2:$A$20003,$E16,data2!P$2:P$20003)))),0)</f>
        <v/>
      </c>
      <c r="O16" s="227" t="str">
        <f>IFERROR(IF(E$1="","",(IF(SUMIF(data2!$A$2:$A$20003,$E16,data2!Q$2:Q$20003)=0,"",SUMIF(data2!$A$2:$A$20003,$E16,data2!Q$2:Q$20003)))),0)</f>
        <v/>
      </c>
    </row>
    <row r="17" spans="4:15" x14ac:dyDescent="0.25">
      <c r="D17" s="20" t="s">
        <v>23467</v>
      </c>
      <c r="E17" s="20" t="str">
        <f t="shared" si="0"/>
        <v>Community ConnectionsAll CombinedApr-20</v>
      </c>
      <c r="F17" s="20" t="s">
        <v>23468</v>
      </c>
      <c r="G17" s="23">
        <f>IFERROR(IF(E$1="","",(IF(SUMIF(data2!$A$2:$A$20003,$E17,data2!I$2:I$20003)=0,"",SUMIF(data2!$A$2:$A$20003,$E17,data2!I$2:I$20003)))/IF(SUMIF(data2!$A$2:$A$20003,$E17,data2!J$2:J$20003)=0,"",SUMIF(data2!$A$2:$A$20003,$E17,data2!J$2:J$20003))),0)</f>
        <v>0.58389261744966447</v>
      </c>
      <c r="H17" s="221">
        <f>IFERROR(IF(E$1="","",(IF(SUMIF(data2!$A$2:$A$20003,$E17,data2!I$2:I$20003)=0,"",SUMIF(data2!$A$2:$A$20003,$E17,data2!I$2:I$20003)))),0)</f>
        <v>87</v>
      </c>
      <c r="I17" s="221">
        <f>IFERROR(IF(E$1="","",(IF(SUMIF(data2!$A$2:$A$20003,$E17,data2!I$2:I$20003)=0,"",SUMIF(data2!$A$2:$A$20003,$E17,data2!J$2:J$20003)))),0)</f>
        <v>149</v>
      </c>
      <c r="J17" s="23">
        <f>IFERROR(IF(E$1="","",(IF(SUMIF(data2!$A$2:$A$20003,$E17,data2!F$2:F$20003)=0,"",SUMIF(data2!$A$2:$A$20003,$E17,data2!F$2:F$20003)))/IF(SUMIF(data2!$A$2:$A$20003,$E17,data2!G$2:G$20003)=0,"",SUMIF(data2!$A$2:$A$20003,$E17,data2!G$2:G$20003))),0)</f>
        <v>0.66666666666666663</v>
      </c>
      <c r="K17" s="225">
        <f>IFERROR(IF(E$1="","",(IF(SUMIF(data2!$A$2:$A$20003,$E17,data2!F$2:F$20003)=0,"",SUMIF(data2!$A$2:$A$20003,$E17,data2!F$2:F$20003)))),0)</f>
        <v>15</v>
      </c>
      <c r="L17" s="225">
        <f>IFERROR(IF(E$1="","",(IF(SUMIF(data2!$A$2:$A$20003,$E17,data2!G$2:G$20003)=0,"",SUMIF(data2!$A$2:$A$20003,$E17,data2!G$2:G$20003)))),0)</f>
        <v>22.5</v>
      </c>
      <c r="M17" s="23">
        <f>IFERROR(IF(E$1="","",(IF(SUMIF(data2!$A$2:$A$20003,$E17,data2!P$2:P$20003)=0,"",SUMIF(data2!$A$2:$A$20003,$E17,data2!P$2:P$20003)))/IF(SUMIF(data2!$A$2:$A$20003,$E17,data2!Q$2:Q$20003)=0,"",SUMIF(data2!$A$2:$A$20003,$E17,data2!Q$2:Q$20003))),0)</f>
        <v>0.6</v>
      </c>
      <c r="N17" s="227">
        <f>IFERROR(IF(E$1="","",(IF(SUMIF(data2!$A$2:$A$20003,$E17,data2!P$2:P$20003)=0,"",SUMIF(data2!$A$2:$A$20003,$E17,data2!P$2:P$20003)))),0)</f>
        <v>3</v>
      </c>
      <c r="O17" s="227">
        <f>IFERROR(IF(E$1="","",(IF(SUMIF(data2!$A$2:$A$20003,$E17,data2!Q$2:Q$20003)=0,"",SUMIF(data2!$A$2:$A$20003,$E17,data2!Q$2:Q$20003)))),0)</f>
        <v>5</v>
      </c>
    </row>
    <row r="18" spans="4:15" x14ac:dyDescent="0.25">
      <c r="D18" s="20" t="s">
        <v>23469</v>
      </c>
      <c r="E18" s="20" t="str">
        <f t="shared" si="0"/>
        <v>ContemporaryAll CombinedApr-20</v>
      </c>
      <c r="F18" s="20" t="s">
        <v>25712</v>
      </c>
      <c r="G18" s="23">
        <f>IFERROR(IF(E$1="","",(IF(SUMIF(data2!$A$2:$A$20003,$E18,data2!I$2:I$20003)=0,"",SUMIF(data2!$A$2:$A$20003,$E18,data2!I$2:I$20003)))/IF(SUMIF(data2!$A$2:$A$20003,$E18,data2!J$2:J$20003)=0,"",SUMIF(data2!$A$2:$A$20003,$E18,data2!J$2:J$20003))),0)</f>
        <v>0</v>
      </c>
      <c r="H18" s="221" t="str">
        <f>IFERROR(IF(E$1="","",(IF(SUMIF(data2!$A$2:$A$20003,$E18,data2!I$2:I$20003)=0,"",SUMIF(data2!$A$2:$A$20003,$E18,data2!I$2:I$20003)))),0)</f>
        <v/>
      </c>
      <c r="I18" s="221" t="str">
        <f>IFERROR(IF(E$1="","",(IF(SUMIF(data2!$A$2:$A$20003,$E18,data2!I$2:I$20003)=0,"",SUMIF(data2!$A$2:$A$20003,$E18,data2!J$2:J$20003)))),0)</f>
        <v/>
      </c>
      <c r="J18" s="23">
        <f>IFERROR(IF(E$1="","",(IF(SUMIF(data2!$A$2:$A$20003,$E18,data2!F$2:F$20003)=0,"",SUMIF(data2!$A$2:$A$20003,$E18,data2!F$2:F$20003)))/IF(SUMIF(data2!$A$2:$A$20003,$E18,data2!G$2:G$20003)=0,"",SUMIF(data2!$A$2:$A$20003,$E18,data2!G$2:G$20003))),0)</f>
        <v>0</v>
      </c>
      <c r="K18" s="225" t="str">
        <f>IFERROR(IF(E$1="","",(IF(SUMIF(data2!$A$2:$A$20003,$E18,data2!F$2:F$20003)=0,"",SUMIF(data2!$A$2:$A$20003,$E18,data2!F$2:F$20003)))),0)</f>
        <v/>
      </c>
      <c r="L18" s="225" t="str">
        <f>IFERROR(IF(E$1="","",(IF(SUMIF(data2!$A$2:$A$20003,$E18,data2!G$2:G$20003)=0,"",SUMIF(data2!$A$2:$A$20003,$E18,data2!G$2:G$20003)))),0)</f>
        <v/>
      </c>
      <c r="M18" s="23">
        <f>IFERROR(IF(E$1="","",(IF(SUMIF(data2!$A$2:$A$20003,$E18,data2!P$2:P$20003)=0,"",SUMIF(data2!$A$2:$A$20003,$E18,data2!P$2:P$20003)))/IF(SUMIF(data2!$A$2:$A$20003,$E18,data2!Q$2:Q$20003)=0,"",SUMIF(data2!$A$2:$A$20003,$E18,data2!Q$2:Q$20003))),0)</f>
        <v>0</v>
      </c>
      <c r="N18" s="227" t="str">
        <f>IFERROR(IF(E$1="","",(IF(SUMIF(data2!$A$2:$A$20003,$E18,data2!P$2:P$20003)=0,"",SUMIF(data2!$A$2:$A$20003,$E18,data2!P$2:P$20003)))),0)</f>
        <v/>
      </c>
      <c r="O18" s="227" t="str">
        <f>IFERROR(IF(E$1="","",(IF(SUMIF(data2!$A$2:$A$20003,$E18,data2!Q$2:Q$20003)=0,"",SUMIF(data2!$A$2:$A$20003,$E18,data2!Q$2:Q$20003)))),0)</f>
        <v/>
      </c>
    </row>
    <row r="19" spans="4:15" x14ac:dyDescent="0.25">
      <c r="D19" s="20" t="s">
        <v>23470</v>
      </c>
      <c r="E19" s="20" t="str">
        <f t="shared" si="0"/>
        <v>Family MattersAll CombinedApr-20</v>
      </c>
      <c r="F19" s="20" t="s">
        <v>25713</v>
      </c>
      <c r="G19" s="23">
        <f>IFERROR(IF(E$1="","",(IF(SUMIF(data2!$A$2:$A$20003,$E19,data2!I$2:I$20003)=0,"",SUMIF(data2!$A$2:$A$20003,$E19,data2!I$2:I$20003)))/IF(SUMIF(data2!$A$2:$A$20003,$E19,data2!J$2:J$20003)=0,"",SUMIF(data2!$A$2:$A$20003,$E19,data2!J$2:J$20003))),0)</f>
        <v>0</v>
      </c>
      <c r="H19" s="221" t="str">
        <f>IFERROR(IF(E$1="","",(IF(SUMIF(data2!$A$2:$A$20003,$E19,data2!I$2:I$20003)=0,"",SUMIF(data2!$A$2:$A$20003,$E19,data2!I$2:I$20003)))),0)</f>
        <v/>
      </c>
      <c r="I19" s="221" t="str">
        <f>IFERROR(IF(E$1="","",(IF(SUMIF(data2!$A$2:$A$20003,$E19,data2!I$2:I$20003)=0,"",SUMIF(data2!$A$2:$A$20003,$E19,data2!J$2:J$20003)))),0)</f>
        <v/>
      </c>
      <c r="J19" s="23">
        <f>IFERROR(IF(E$1="","",(IF(SUMIF(data2!$A$2:$A$20003,$E19,data2!F$2:F$20003)=0,"",SUMIF(data2!$A$2:$A$20003,$E19,data2!F$2:F$20003)))/IF(SUMIF(data2!$A$2:$A$20003,$E19,data2!G$2:G$20003)=0,"",SUMIF(data2!$A$2:$A$20003,$E19,data2!G$2:G$20003))),0)</f>
        <v>0</v>
      </c>
      <c r="K19" s="225" t="str">
        <f>IFERROR(IF(E$1="","",(IF(SUMIF(data2!$A$2:$A$20003,$E19,data2!F$2:F$20003)=0,"",SUMIF(data2!$A$2:$A$20003,$E19,data2!F$2:F$20003)))),0)</f>
        <v/>
      </c>
      <c r="L19" s="225" t="str">
        <f>IFERROR(IF(E$1="","",(IF(SUMIF(data2!$A$2:$A$20003,$E19,data2!G$2:G$20003)=0,"",SUMIF(data2!$A$2:$A$20003,$E19,data2!G$2:G$20003)))),0)</f>
        <v/>
      </c>
      <c r="M19" s="23">
        <f>IFERROR(IF(E$1="","",(IF(SUMIF(data2!$A$2:$A$20003,$E19,data2!P$2:P$20003)=0,"",SUMIF(data2!$A$2:$A$20003,$E19,data2!P$2:P$20003)))/IF(SUMIF(data2!$A$2:$A$20003,$E19,data2!Q$2:Q$20003)=0,"",SUMIF(data2!$A$2:$A$20003,$E19,data2!Q$2:Q$20003))),0)</f>
        <v>0</v>
      </c>
      <c r="N19" s="227" t="str">
        <f>IFERROR(IF(E$1="","",(IF(SUMIF(data2!$A$2:$A$20003,$E19,data2!P$2:P$20003)=0,"",SUMIF(data2!$A$2:$A$20003,$E19,data2!P$2:P$20003)))),0)</f>
        <v/>
      </c>
      <c r="O19" s="227" t="str">
        <f>IFERROR(IF(E$1="","",(IF(SUMIF(data2!$A$2:$A$20003,$E19,data2!Q$2:Q$20003)=0,"",SUMIF(data2!$A$2:$A$20003,$E19,data2!Q$2:Q$20003)))),0)</f>
        <v/>
      </c>
    </row>
    <row r="20" spans="4:15" x14ac:dyDescent="0.25">
      <c r="D20" s="20" t="s">
        <v>23471</v>
      </c>
      <c r="E20" s="20" t="str">
        <f t="shared" si="0"/>
        <v>Federal CityAll CombinedApr-20</v>
      </c>
      <c r="F20" s="20" t="s">
        <v>25714</v>
      </c>
      <c r="G20" s="23">
        <f>IFERROR(IF(E$1="","",(IF(SUMIF(data2!$A$2:$A$20003,$E20,data2!I$2:I$20003)=0,"",SUMIF(data2!$A$2:$A$20003,$E20,data2!I$2:I$20003)))/IF(SUMIF(data2!$A$2:$A$20003,$E20,data2!J$2:J$20003)=0,"",SUMIF(data2!$A$2:$A$20003,$E20,data2!J$2:J$20003))),0)</f>
        <v>0</v>
      </c>
      <c r="H20" s="221" t="str">
        <f>IFERROR(IF(E$1="","",(IF(SUMIF(data2!$A$2:$A$20003,$E20,data2!I$2:I$20003)=0,"",SUMIF(data2!$A$2:$A$20003,$E20,data2!I$2:I$20003)))),0)</f>
        <v/>
      </c>
      <c r="I20" s="221" t="str">
        <f>IFERROR(IF(E$1="","",(IF(SUMIF(data2!$A$2:$A$20003,$E20,data2!I$2:I$20003)=0,"",SUMIF(data2!$A$2:$A$20003,$E20,data2!J$2:J$20003)))),0)</f>
        <v/>
      </c>
      <c r="J20" s="23">
        <f>IFERROR(IF(E$1="","",(IF(SUMIF(data2!$A$2:$A$20003,$E20,data2!F$2:F$20003)=0,"",SUMIF(data2!$A$2:$A$20003,$E20,data2!F$2:F$20003)))/IF(SUMIF(data2!$A$2:$A$20003,$E20,data2!G$2:G$20003)=0,"",SUMIF(data2!$A$2:$A$20003,$E20,data2!G$2:G$20003))),0)</f>
        <v>0</v>
      </c>
      <c r="K20" s="225" t="str">
        <f>IFERROR(IF(E$1="","",(IF(SUMIF(data2!$A$2:$A$20003,$E20,data2!F$2:F$20003)=0,"",SUMIF(data2!$A$2:$A$20003,$E20,data2!F$2:F$20003)))),0)</f>
        <v/>
      </c>
      <c r="L20" s="225" t="str">
        <f>IFERROR(IF(E$1="","",(IF(SUMIF(data2!$A$2:$A$20003,$E20,data2!G$2:G$20003)=0,"",SUMIF(data2!$A$2:$A$20003,$E20,data2!G$2:G$20003)))),0)</f>
        <v/>
      </c>
      <c r="M20" s="23">
        <f>IFERROR(IF(E$1="","",(IF(SUMIF(data2!$A$2:$A$20003,$E20,data2!P$2:P$20003)=0,"",SUMIF(data2!$A$2:$A$20003,$E20,data2!P$2:P$20003)))/IF(SUMIF(data2!$A$2:$A$20003,$E20,data2!Q$2:Q$20003)=0,"",SUMIF(data2!$A$2:$A$20003,$E20,data2!Q$2:Q$20003))),0)</f>
        <v>0</v>
      </c>
      <c r="N20" s="227" t="str">
        <f>IFERROR(IF(E$1="","",(IF(SUMIF(data2!$A$2:$A$20003,$E20,data2!P$2:P$20003)=0,"",SUMIF(data2!$A$2:$A$20003,$E20,data2!P$2:P$20003)))),0)</f>
        <v/>
      </c>
      <c r="O20" s="227" t="str">
        <f>IFERROR(IF(E$1="","",(IF(SUMIF(data2!$A$2:$A$20003,$E20,data2!Q$2:Q$20003)=0,"",SUMIF(data2!$A$2:$A$20003,$E20,data2!Q$2:Q$20003)))),0)</f>
        <v/>
      </c>
    </row>
    <row r="21" spans="4:15" x14ac:dyDescent="0.25">
      <c r="D21" s="20" t="s">
        <v>23472</v>
      </c>
      <c r="E21" s="20" t="str">
        <f t="shared" si="0"/>
        <v>First Home CareAll CombinedApr-20</v>
      </c>
      <c r="F21" s="20" t="s">
        <v>25715</v>
      </c>
      <c r="G21" s="23">
        <f>IFERROR(IF(E$1="","",(IF(SUMIF(data2!$A$2:$A$20003,$E21,data2!I$2:I$20003)=0,"",SUMIF(data2!$A$2:$A$20003,$E21,data2!I$2:I$20003)))/IF(SUMIF(data2!$A$2:$A$20003,$E21,data2!J$2:J$20003)=0,"",SUMIF(data2!$A$2:$A$20003,$E21,data2!J$2:J$20003))),0)</f>
        <v>0</v>
      </c>
      <c r="H21" s="221" t="str">
        <f>IFERROR(IF(E$1="","",(IF(SUMIF(data2!$A$2:$A$20003,$E21,data2!I$2:I$20003)=0,"",SUMIF(data2!$A$2:$A$20003,$E21,data2!I$2:I$20003)))),0)</f>
        <v/>
      </c>
      <c r="I21" s="221" t="str">
        <f>IFERROR(IF(E$1="","",(IF(SUMIF(data2!$A$2:$A$20003,$E21,data2!I$2:I$20003)=0,"",SUMIF(data2!$A$2:$A$20003,$E21,data2!J$2:J$20003)))),0)</f>
        <v/>
      </c>
      <c r="J21" s="23">
        <f>IFERROR(IF(E$1="","",(IF(SUMIF(data2!$A$2:$A$20003,$E21,data2!F$2:F$20003)=0,"",SUMIF(data2!$A$2:$A$20003,$E21,data2!F$2:F$20003)))/IF(SUMIF(data2!$A$2:$A$20003,$E21,data2!G$2:G$20003)=0,"",SUMIF(data2!$A$2:$A$20003,$E21,data2!G$2:G$20003))),0)</f>
        <v>0</v>
      </c>
      <c r="K21" s="225" t="str">
        <f>IFERROR(IF(E$1="","",(IF(SUMIF(data2!$A$2:$A$20003,$E21,data2!F$2:F$20003)=0,"",SUMIF(data2!$A$2:$A$20003,$E21,data2!F$2:F$20003)))),0)</f>
        <v/>
      </c>
      <c r="L21" s="225" t="str">
        <f>IFERROR(IF(E$1="","",(IF(SUMIF(data2!$A$2:$A$20003,$E21,data2!G$2:G$20003)=0,"",SUMIF(data2!$A$2:$A$20003,$E21,data2!G$2:G$20003)))),0)</f>
        <v/>
      </c>
      <c r="M21" s="23">
        <f>IFERROR(IF(E$1="","",(IF(SUMIF(data2!$A$2:$A$20003,$E21,data2!P$2:P$20003)=0,"",SUMIF(data2!$A$2:$A$20003,$E21,data2!P$2:P$20003)))/IF(SUMIF(data2!$A$2:$A$20003,$E21,data2!Q$2:Q$20003)=0,"",SUMIF(data2!$A$2:$A$20003,$E21,data2!Q$2:Q$20003))),0)</f>
        <v>0</v>
      </c>
      <c r="N21" s="227" t="str">
        <f>IFERROR(IF(E$1="","",(IF(SUMIF(data2!$A$2:$A$20003,$E21,data2!P$2:P$20003)=0,"",SUMIF(data2!$A$2:$A$20003,$E21,data2!P$2:P$20003)))),0)</f>
        <v/>
      </c>
      <c r="O21" s="227" t="str">
        <f>IFERROR(IF(E$1="","",(IF(SUMIF(data2!$A$2:$A$20003,$E21,data2!Q$2:Q$20003)=0,"",SUMIF(data2!$A$2:$A$20003,$E21,data2!Q$2:Q$20003)))),0)</f>
        <v/>
      </c>
    </row>
    <row r="22" spans="4:15" x14ac:dyDescent="0.25">
      <c r="D22" s="20" t="s">
        <v>23473</v>
      </c>
      <c r="E22" s="20" t="str">
        <f t="shared" si="0"/>
        <v>Foundations for Home &amp; CommunityAll CombinedApr-20</v>
      </c>
      <c r="F22" s="20" t="s">
        <v>25715</v>
      </c>
      <c r="G22" s="23">
        <f>IFERROR(IF(E$1="","",(IF(SUMIF(data2!$A$2:$A$20003,$E22,data2!I$2:I$20003)=0,"",SUMIF(data2!$A$2:$A$20003,$E22,data2!I$2:I$20003)))/IF(SUMIF(data2!$A$2:$A$20003,$E22,data2!J$2:J$20003)=0,"",SUMIF(data2!$A$2:$A$20003,$E22,data2!J$2:J$20003))),0)</f>
        <v>0</v>
      </c>
      <c r="H22" s="221" t="str">
        <f>IFERROR(IF(E$1="","",(IF(SUMIF(data2!$A$2:$A$20003,$E22,data2!I$2:I$20003)=0,"",SUMIF(data2!$A$2:$A$20003,$E22,data2!I$2:I$20003)))),0)</f>
        <v/>
      </c>
      <c r="I22" s="221" t="str">
        <f>IFERROR(IF(E$1="","",(IF(SUMIF(data2!$A$2:$A$20003,$E22,data2!I$2:I$20003)=0,"",SUMIF(data2!$A$2:$A$20003,$E22,data2!J$2:J$20003)))),0)</f>
        <v/>
      </c>
      <c r="J22" s="23">
        <f>IFERROR(IF(E$1="","",(IF(SUMIF(data2!$A$2:$A$20003,$E22,data2!F$2:F$20003)=0,"",SUMIF(data2!$A$2:$A$20003,$E22,data2!F$2:F$20003)))/IF(SUMIF(data2!$A$2:$A$20003,$E22,data2!G$2:G$20003)=0,"",SUMIF(data2!$A$2:$A$20003,$E22,data2!G$2:G$20003))),0)</f>
        <v>0</v>
      </c>
      <c r="K22" s="225" t="str">
        <f>IFERROR(IF(E$1="","",(IF(SUMIF(data2!$A$2:$A$20003,$E22,data2!F$2:F$20003)=0,"",SUMIF(data2!$A$2:$A$20003,$E22,data2!F$2:F$20003)))),0)</f>
        <v/>
      </c>
      <c r="L22" s="225" t="str">
        <f>IFERROR(IF(E$1="","",(IF(SUMIF(data2!$A$2:$A$20003,$E22,data2!G$2:G$20003)=0,"",SUMIF(data2!$A$2:$A$20003,$E22,data2!G$2:G$20003)))),0)</f>
        <v/>
      </c>
      <c r="M22" s="23">
        <f>IFERROR(IF(E$1="","",(IF(SUMIF(data2!$A$2:$A$20003,$E22,data2!P$2:P$20003)=0,"",SUMIF(data2!$A$2:$A$20003,$E22,data2!P$2:P$20003)))/IF(SUMIF(data2!$A$2:$A$20003,$E22,data2!Q$2:Q$20003)=0,"",SUMIF(data2!$A$2:$A$20003,$E22,data2!Q$2:Q$20003))),0)</f>
        <v>0</v>
      </c>
      <c r="N22" s="227" t="str">
        <f>IFERROR(IF(E$1="","",(IF(SUMIF(data2!$A$2:$A$20003,$E22,data2!P$2:P$20003)=0,"",SUMIF(data2!$A$2:$A$20003,$E22,data2!P$2:P$20003)))),0)</f>
        <v/>
      </c>
      <c r="O22" s="227" t="str">
        <f>IFERROR(IF(E$1="","",(IF(SUMIF(data2!$A$2:$A$20003,$E22,data2!Q$2:Q$20003)=0,"",SUMIF(data2!$A$2:$A$20003,$E22,data2!Q$2:Q$20003)))),0)</f>
        <v/>
      </c>
    </row>
    <row r="23" spans="4:15" x14ac:dyDescent="0.25">
      <c r="D23" s="20" t="s">
        <v>23474</v>
      </c>
      <c r="E23" s="20" t="str">
        <f t="shared" si="0"/>
        <v>FPSAll CombinedApr-20</v>
      </c>
      <c r="F23" s="20" t="s">
        <v>25716</v>
      </c>
      <c r="G23" s="23">
        <f>IFERROR(IF(E$1="","",(IF(SUMIF(data2!$A$2:$A$20003,$E23,data2!I$2:I$20003)=0,"",SUMIF(data2!$A$2:$A$20003,$E23,data2!I$2:I$20003)))/IF(SUMIF(data2!$A$2:$A$20003,$E23,data2!J$2:J$20003)=0,"",SUMIF(data2!$A$2:$A$20003,$E23,data2!J$2:J$20003))),0)</f>
        <v>0</v>
      </c>
      <c r="H23" s="221" t="str">
        <f>IFERROR(IF(E$1="","",(IF(SUMIF(data2!$A$2:$A$20003,$E23,data2!I$2:I$20003)=0,"",SUMIF(data2!$A$2:$A$20003,$E23,data2!I$2:I$20003)))),0)</f>
        <v/>
      </c>
      <c r="I23" s="221" t="str">
        <f>IFERROR(IF(E$1="","",(IF(SUMIF(data2!$A$2:$A$20003,$E23,data2!I$2:I$20003)=0,"",SUMIF(data2!$A$2:$A$20003,$E23,data2!J$2:J$20003)))),0)</f>
        <v/>
      </c>
      <c r="J23" s="23">
        <f>IFERROR(IF(E$1="","",(IF(SUMIF(data2!$A$2:$A$20003,$E23,data2!F$2:F$20003)=0,"",SUMIF(data2!$A$2:$A$20003,$E23,data2!F$2:F$20003)))/IF(SUMIF(data2!$A$2:$A$20003,$E23,data2!G$2:G$20003)=0,"",SUMIF(data2!$A$2:$A$20003,$E23,data2!G$2:G$20003))),0)</f>
        <v>0</v>
      </c>
      <c r="K23" s="225" t="str">
        <f>IFERROR(IF(E$1="","",(IF(SUMIF(data2!$A$2:$A$20003,$E23,data2!F$2:F$20003)=0,"",SUMIF(data2!$A$2:$A$20003,$E23,data2!F$2:F$20003)))),0)</f>
        <v/>
      </c>
      <c r="L23" s="225" t="str">
        <f>IFERROR(IF(E$1="","",(IF(SUMIF(data2!$A$2:$A$20003,$E23,data2!G$2:G$20003)=0,"",SUMIF(data2!$A$2:$A$20003,$E23,data2!G$2:G$20003)))),0)</f>
        <v/>
      </c>
      <c r="M23" s="23">
        <f>IFERROR(IF(E$1="","",(IF(SUMIF(data2!$A$2:$A$20003,$E23,data2!P$2:P$20003)=0,"",SUMIF(data2!$A$2:$A$20003,$E23,data2!P$2:P$20003)))/IF(SUMIF(data2!$A$2:$A$20003,$E23,data2!Q$2:Q$20003)=0,"",SUMIF(data2!$A$2:$A$20003,$E23,data2!Q$2:Q$20003))),0)</f>
        <v>0</v>
      </c>
      <c r="N23" s="227" t="str">
        <f>IFERROR(IF(E$1="","",(IF(SUMIF(data2!$A$2:$A$20003,$E23,data2!P$2:P$20003)=0,"",SUMIF(data2!$A$2:$A$20003,$E23,data2!P$2:P$20003)))),0)</f>
        <v/>
      </c>
      <c r="O23" s="227" t="str">
        <f>IFERROR(IF(E$1="","",(IF(SUMIF(data2!$A$2:$A$20003,$E23,data2!Q$2:Q$20003)=0,"",SUMIF(data2!$A$2:$A$20003,$E23,data2!Q$2:Q$20003)))),0)</f>
        <v/>
      </c>
    </row>
    <row r="24" spans="4:15" x14ac:dyDescent="0.25">
      <c r="D24" s="20" t="s">
        <v>23475</v>
      </c>
      <c r="E24" s="20" t="str">
        <f t="shared" si="0"/>
        <v>Green DoorAll CombinedApr-20</v>
      </c>
      <c r="F24" s="20" t="s">
        <v>25717</v>
      </c>
      <c r="G24" s="23">
        <f>IFERROR(IF(E$1="","",(IF(SUMIF(data2!$A$2:$A$20003,$E24,data2!I$2:I$20003)=0,"",SUMIF(data2!$A$2:$A$20003,$E24,data2!I$2:I$20003)))/IF(SUMIF(data2!$A$2:$A$20003,$E24,data2!J$2:J$20003)=0,"",SUMIF(data2!$A$2:$A$20003,$E24,data2!J$2:J$20003))),0)</f>
        <v>0</v>
      </c>
      <c r="H24" s="221" t="str">
        <f>IFERROR(IF(E$1="","",(IF(SUMIF(data2!$A$2:$A$20003,$E24,data2!I$2:I$20003)=0,"",SUMIF(data2!$A$2:$A$20003,$E24,data2!I$2:I$20003)))),0)</f>
        <v/>
      </c>
      <c r="I24" s="221" t="str">
        <f>IFERROR(IF(E$1="","",(IF(SUMIF(data2!$A$2:$A$20003,$E24,data2!I$2:I$20003)=0,"",SUMIF(data2!$A$2:$A$20003,$E24,data2!J$2:J$20003)))),0)</f>
        <v/>
      </c>
      <c r="J24" s="23">
        <f>IFERROR(IF(E$1="","",(IF(SUMIF(data2!$A$2:$A$20003,$E24,data2!F$2:F$20003)=0,"",SUMIF(data2!$A$2:$A$20003,$E24,data2!F$2:F$20003)))/IF(SUMIF(data2!$A$2:$A$20003,$E24,data2!G$2:G$20003)=0,"",SUMIF(data2!$A$2:$A$20003,$E24,data2!G$2:G$20003))),0)</f>
        <v>0</v>
      </c>
      <c r="K24" s="225" t="str">
        <f>IFERROR(IF(E$1="","",(IF(SUMIF(data2!$A$2:$A$20003,$E24,data2!F$2:F$20003)=0,"",SUMIF(data2!$A$2:$A$20003,$E24,data2!F$2:F$20003)))),0)</f>
        <v/>
      </c>
      <c r="L24" s="225" t="str">
        <f>IFERROR(IF(E$1="","",(IF(SUMIF(data2!$A$2:$A$20003,$E24,data2!G$2:G$20003)=0,"",SUMIF(data2!$A$2:$A$20003,$E24,data2!G$2:G$20003)))),0)</f>
        <v/>
      </c>
      <c r="M24" s="23">
        <f>IFERROR(IF(E$1="","",(IF(SUMIF(data2!$A$2:$A$20003,$E24,data2!P$2:P$20003)=0,"",SUMIF(data2!$A$2:$A$20003,$E24,data2!P$2:P$20003)))/IF(SUMIF(data2!$A$2:$A$20003,$E24,data2!Q$2:Q$20003)=0,"",SUMIF(data2!$A$2:$A$20003,$E24,data2!Q$2:Q$20003))),0)</f>
        <v>0</v>
      </c>
      <c r="N24" s="227" t="str">
        <f>IFERROR(IF(E$1="","",(IF(SUMIF(data2!$A$2:$A$20003,$E24,data2!P$2:P$20003)=0,"",SUMIF(data2!$A$2:$A$20003,$E24,data2!P$2:P$20003)))),0)</f>
        <v/>
      </c>
      <c r="O24" s="227" t="str">
        <f>IFERROR(IF(E$1="","",(IF(SUMIF(data2!$A$2:$A$20003,$E24,data2!Q$2:Q$20003)=0,"",SUMIF(data2!$A$2:$A$20003,$E24,data2!Q$2:Q$20003)))),0)</f>
        <v/>
      </c>
    </row>
    <row r="25" spans="4:15" x14ac:dyDescent="0.25">
      <c r="D25" s="20" t="s">
        <v>23476</v>
      </c>
      <c r="E25" s="20" t="str">
        <f t="shared" si="0"/>
        <v>HillcrestAll CombinedApr-20</v>
      </c>
      <c r="F25" s="20" t="s">
        <v>23477</v>
      </c>
      <c r="G25" s="23">
        <f>IFERROR(IF(E$1="","",(IF(SUMIF(data2!$A$2:$A$20003,$E25,data2!I$2:I$20003)=0,"",SUMIF(data2!$A$2:$A$20003,$E25,data2!I$2:I$20003)))/IF(SUMIF(data2!$A$2:$A$20003,$E25,data2!J$2:J$20003)=0,"",SUMIF(data2!$A$2:$A$20003,$E25,data2!J$2:J$20003))),0)</f>
        <v>0.65517241379310343</v>
      </c>
      <c r="H25" s="221">
        <f>IFERROR(IF(E$1="","",(IF(SUMIF(data2!$A$2:$A$20003,$E25,data2!I$2:I$20003)=0,"",SUMIF(data2!$A$2:$A$20003,$E25,data2!I$2:I$20003)))),0)</f>
        <v>19</v>
      </c>
      <c r="I25" s="221">
        <f>IFERROR(IF(E$1="","",(IF(SUMIF(data2!$A$2:$A$20003,$E25,data2!I$2:I$20003)=0,"",SUMIF(data2!$A$2:$A$20003,$E25,data2!J$2:J$20003)))),0)</f>
        <v>29</v>
      </c>
      <c r="J25" s="23">
        <f>IFERROR(IF(E$1="","",(IF(SUMIF(data2!$A$2:$A$20003,$E25,data2!F$2:F$20003)=0,"",SUMIF(data2!$A$2:$A$20003,$E25,data2!F$2:F$20003)))/IF(SUMIF(data2!$A$2:$A$20003,$E25,data2!G$2:G$20003)=0,"",SUMIF(data2!$A$2:$A$20003,$E25,data2!G$2:G$20003))),0)</f>
        <v>1.6666666666666667</v>
      </c>
      <c r="K25" s="225">
        <f>IFERROR(IF(E$1="","",(IF(SUMIF(data2!$A$2:$A$20003,$E25,data2!F$2:F$20003)=0,"",SUMIF(data2!$A$2:$A$20003,$E25,data2!F$2:F$20003)))),0)</f>
        <v>5</v>
      </c>
      <c r="L25" s="225">
        <f>IFERROR(IF(E$1="","",(IF(SUMIF(data2!$A$2:$A$20003,$E25,data2!G$2:G$20003)=0,"",SUMIF(data2!$A$2:$A$20003,$E25,data2!G$2:G$20003)))),0)</f>
        <v>3</v>
      </c>
      <c r="M25" s="23">
        <f>IFERROR(IF(E$1="","",(IF(SUMIF(data2!$A$2:$A$20003,$E25,data2!P$2:P$20003)=0,"",SUMIF(data2!$A$2:$A$20003,$E25,data2!P$2:P$20003)))/IF(SUMIF(data2!$A$2:$A$20003,$E25,data2!Q$2:Q$20003)=0,"",SUMIF(data2!$A$2:$A$20003,$E25,data2!Q$2:Q$20003))),0)</f>
        <v>0</v>
      </c>
      <c r="N25" s="227" t="str">
        <f>IFERROR(IF(E$1="","",(IF(SUMIF(data2!$A$2:$A$20003,$E25,data2!P$2:P$20003)=0,"",SUMIF(data2!$A$2:$A$20003,$E25,data2!P$2:P$20003)))),0)</f>
        <v/>
      </c>
      <c r="O25" s="227" t="str">
        <f>IFERROR(IF(E$1="","",(IF(SUMIF(data2!$A$2:$A$20003,$E25,data2!Q$2:Q$20003)=0,"",SUMIF(data2!$A$2:$A$20003,$E25,data2!Q$2:Q$20003)))),0)</f>
        <v/>
      </c>
    </row>
    <row r="26" spans="4:15" x14ac:dyDescent="0.25">
      <c r="D26" s="20" t="s">
        <v>23478</v>
      </c>
      <c r="E26" s="20" t="str">
        <f t="shared" si="0"/>
        <v>LAYCAll CombinedApr-20</v>
      </c>
      <c r="F26" s="20" t="s">
        <v>15</v>
      </c>
      <c r="G26" s="23">
        <f>IFERROR(IF(E$1="","",(IF(SUMIF(data2!$A$2:$A$20003,$E26,data2!I$2:I$20003)=0,"",SUMIF(data2!$A$2:$A$20003,$E26,data2!I$2:I$20003)))/IF(SUMIF(data2!$A$2:$A$20003,$E26,data2!J$2:J$20003)=0,"",SUMIF(data2!$A$2:$A$20003,$E26,data2!J$2:J$20003))),0)</f>
        <v>0.2608695652173913</v>
      </c>
      <c r="H26" s="221">
        <f>IFERROR(IF(E$1="","",(IF(SUMIF(data2!$A$2:$A$20003,$E26,data2!I$2:I$20003)=0,"",SUMIF(data2!$A$2:$A$20003,$E26,data2!I$2:I$20003)))),0)</f>
        <v>6</v>
      </c>
      <c r="I26" s="221">
        <f>IFERROR(IF(E$1="","",(IF(SUMIF(data2!$A$2:$A$20003,$E26,data2!I$2:I$20003)=0,"",SUMIF(data2!$A$2:$A$20003,$E26,data2!J$2:J$20003)))),0)</f>
        <v>23</v>
      </c>
      <c r="J26" s="23">
        <f>IFERROR(IF(E$1="","",(IF(SUMIF(data2!$A$2:$A$20003,$E26,data2!F$2:F$20003)=0,"",SUMIF(data2!$A$2:$A$20003,$E26,data2!F$2:F$20003)))/IF(SUMIF(data2!$A$2:$A$20003,$E26,data2!G$2:G$20003)=0,"",SUMIF(data2!$A$2:$A$20003,$E26,data2!G$2:G$20003))),0)</f>
        <v>1</v>
      </c>
      <c r="K26" s="225">
        <f>IFERROR(IF(E$1="","",(IF(SUMIF(data2!$A$2:$A$20003,$E26,data2!F$2:F$20003)=0,"",SUMIF(data2!$A$2:$A$20003,$E26,data2!F$2:F$20003)))),0)</f>
        <v>4</v>
      </c>
      <c r="L26" s="225">
        <f>IFERROR(IF(E$1="","",(IF(SUMIF(data2!$A$2:$A$20003,$E26,data2!G$2:G$20003)=0,"",SUMIF(data2!$A$2:$A$20003,$E26,data2!G$2:G$20003)))),0)</f>
        <v>4</v>
      </c>
      <c r="M26" s="23">
        <f>IFERROR(IF(E$1="","",(IF(SUMIF(data2!$A$2:$A$20003,$E26,data2!P$2:P$20003)=0,"",SUMIF(data2!$A$2:$A$20003,$E26,data2!P$2:P$20003)))/IF(SUMIF(data2!$A$2:$A$20003,$E26,data2!Q$2:Q$20003)=0,"",SUMIF(data2!$A$2:$A$20003,$E26,data2!Q$2:Q$20003))),0)</f>
        <v>1</v>
      </c>
      <c r="N26" s="227">
        <f>IFERROR(IF(E$1="","",(IF(SUMIF(data2!$A$2:$A$20003,$E26,data2!P$2:P$20003)=0,"",SUMIF(data2!$A$2:$A$20003,$E26,data2!P$2:P$20003)))),0)</f>
        <v>2</v>
      </c>
      <c r="O26" s="227">
        <f>IFERROR(IF(E$1="","",(IF(SUMIF(data2!$A$2:$A$20003,$E26,data2!Q$2:Q$20003)=0,"",SUMIF(data2!$A$2:$A$20003,$E26,data2!Q$2:Q$20003)))),0)</f>
        <v>2</v>
      </c>
    </row>
    <row r="27" spans="4:15" x14ac:dyDescent="0.25">
      <c r="D27" s="20" t="s">
        <v>23479</v>
      </c>
      <c r="E27" s="20" t="str">
        <f t="shared" si="0"/>
        <v>LCSAll CombinedApr-20</v>
      </c>
      <c r="F27" s="20" t="s">
        <v>25718</v>
      </c>
      <c r="G27" s="23">
        <f>IFERROR(IF(E$1="","",(IF(SUMIF(data2!$A$2:$A$20003,$E27,data2!I$2:I$20003)=0,"",SUMIF(data2!$A$2:$A$20003,$E27,data2!I$2:I$20003)))/IF(SUMIF(data2!$A$2:$A$20003,$E27,data2!J$2:J$20003)=0,"",SUMIF(data2!$A$2:$A$20003,$E27,data2!J$2:J$20003))),0)</f>
        <v>0</v>
      </c>
      <c r="H27" s="221" t="str">
        <f>IFERROR(IF(E$1="","",(IF(SUMIF(data2!$A$2:$A$20003,$E27,data2!I$2:I$20003)=0,"",SUMIF(data2!$A$2:$A$20003,$E27,data2!I$2:I$20003)))),0)</f>
        <v/>
      </c>
      <c r="I27" s="221" t="str">
        <f>IFERROR(IF(E$1="","",(IF(SUMIF(data2!$A$2:$A$20003,$E27,data2!I$2:I$20003)=0,"",SUMIF(data2!$A$2:$A$20003,$E27,data2!J$2:J$20003)))),0)</f>
        <v/>
      </c>
      <c r="J27" s="23">
        <f>IFERROR(IF(E$1="","",(IF(SUMIF(data2!$A$2:$A$20003,$E27,data2!F$2:F$20003)=0,"",SUMIF(data2!$A$2:$A$20003,$E27,data2!F$2:F$20003)))/IF(SUMIF(data2!$A$2:$A$20003,$E27,data2!G$2:G$20003)=0,"",SUMIF(data2!$A$2:$A$20003,$E27,data2!G$2:G$20003))),0)</f>
        <v>0</v>
      </c>
      <c r="K27" s="225" t="str">
        <f>IFERROR(IF(E$1="","",(IF(SUMIF(data2!$A$2:$A$20003,$E27,data2!F$2:F$20003)=0,"",SUMIF(data2!$A$2:$A$20003,$E27,data2!F$2:F$20003)))),0)</f>
        <v/>
      </c>
      <c r="L27" s="225" t="str">
        <f>IFERROR(IF(E$1="","",(IF(SUMIF(data2!$A$2:$A$20003,$E27,data2!G$2:G$20003)=0,"",SUMIF(data2!$A$2:$A$20003,$E27,data2!G$2:G$20003)))),0)</f>
        <v/>
      </c>
      <c r="M27" s="23">
        <f>IFERROR(IF(E$1="","",(IF(SUMIF(data2!$A$2:$A$20003,$E27,data2!P$2:P$20003)=0,"",SUMIF(data2!$A$2:$A$20003,$E27,data2!P$2:P$20003)))/IF(SUMIF(data2!$A$2:$A$20003,$E27,data2!Q$2:Q$20003)=0,"",SUMIF(data2!$A$2:$A$20003,$E27,data2!Q$2:Q$20003))),0)</f>
        <v>1</v>
      </c>
      <c r="N27" s="227">
        <f>IFERROR(IF(E$1="","",(IF(SUMIF(data2!$A$2:$A$20003,$E27,data2!P$2:P$20003)=0,"",SUMIF(data2!$A$2:$A$20003,$E27,data2!P$2:P$20003)))),0)</f>
        <v>6</v>
      </c>
      <c r="O27" s="227">
        <f>IFERROR(IF(E$1="","",(IF(SUMIF(data2!$A$2:$A$20003,$E27,data2!Q$2:Q$20003)=0,"",SUMIF(data2!$A$2:$A$20003,$E27,data2!Q$2:Q$20003)))),0)</f>
        <v>6</v>
      </c>
    </row>
    <row r="28" spans="4:15" x14ac:dyDescent="0.25">
      <c r="D28" s="20" t="s">
        <v>23480</v>
      </c>
      <c r="E28" s="20" t="str">
        <f t="shared" si="0"/>
        <v>LESAll CombinedApr-20</v>
      </c>
      <c r="F28" s="20" t="s">
        <v>44</v>
      </c>
      <c r="G28" s="23">
        <f>IFERROR(IF(E$1="","",(IF(SUMIF(data2!$A$2:$A$20003,$E28,data2!I$2:I$20003)=0,"",SUMIF(data2!$A$2:$A$20003,$E28,data2!I$2:I$20003)))/IF(SUMIF(data2!$A$2:$A$20003,$E28,data2!J$2:J$20003)=0,"",SUMIF(data2!$A$2:$A$20003,$E28,data2!J$2:J$20003))),0)</f>
        <v>0.4</v>
      </c>
      <c r="H28" s="221">
        <f>IFERROR(IF(E$1="","",(IF(SUMIF(data2!$A$2:$A$20003,$E28,data2!I$2:I$20003)=0,"",SUMIF(data2!$A$2:$A$20003,$E28,data2!I$2:I$20003)))),0)</f>
        <v>12</v>
      </c>
      <c r="I28" s="221">
        <f>IFERROR(IF(E$1="","",(IF(SUMIF(data2!$A$2:$A$20003,$E28,data2!I$2:I$20003)=0,"",SUMIF(data2!$A$2:$A$20003,$E28,data2!J$2:J$20003)))),0)</f>
        <v>30</v>
      </c>
      <c r="J28" s="23">
        <f>IFERROR(IF(E$1="","",(IF(SUMIF(data2!$A$2:$A$20003,$E28,data2!F$2:F$20003)=0,"",SUMIF(data2!$A$2:$A$20003,$E28,data2!F$2:F$20003)))/IF(SUMIF(data2!$A$2:$A$20003,$E28,data2!G$2:G$20003)=0,"",SUMIF(data2!$A$2:$A$20003,$E28,data2!G$2:G$20003))),0)</f>
        <v>0.58333333333333337</v>
      </c>
      <c r="K28" s="225">
        <f>IFERROR(IF(E$1="","",(IF(SUMIF(data2!$A$2:$A$20003,$E28,data2!F$2:F$20003)=0,"",SUMIF(data2!$A$2:$A$20003,$E28,data2!F$2:F$20003)))),0)</f>
        <v>3.5</v>
      </c>
      <c r="L28" s="225">
        <f>IFERROR(IF(E$1="","",(IF(SUMIF(data2!$A$2:$A$20003,$E28,data2!G$2:G$20003)=0,"",SUMIF(data2!$A$2:$A$20003,$E28,data2!G$2:G$20003)))),0)</f>
        <v>6</v>
      </c>
      <c r="M28" s="23">
        <f>IFERROR(IF(E$1="","",(IF(SUMIF(data2!$A$2:$A$20003,$E28,data2!P$2:P$20003)=0,"",SUMIF(data2!$A$2:$A$20003,$E28,data2!P$2:P$20003)))/IF(SUMIF(data2!$A$2:$A$20003,$E28,data2!Q$2:Q$20003)=0,"",SUMIF(data2!$A$2:$A$20003,$E28,data2!Q$2:Q$20003))),0)</f>
        <v>0</v>
      </c>
      <c r="N28" s="227" t="str">
        <f>IFERROR(IF(E$1="","",(IF(SUMIF(data2!$A$2:$A$20003,$E28,data2!P$2:P$20003)=0,"",SUMIF(data2!$A$2:$A$20003,$E28,data2!P$2:P$20003)))),0)</f>
        <v/>
      </c>
      <c r="O28" s="227" t="str">
        <f>IFERROR(IF(E$1="","",(IF(SUMIF(data2!$A$2:$A$20003,$E28,data2!Q$2:Q$20003)=0,"",SUMIF(data2!$A$2:$A$20003,$E28,data2!Q$2:Q$20003)))),0)</f>
        <v/>
      </c>
    </row>
    <row r="29" spans="4:15" x14ac:dyDescent="0.25">
      <c r="D29" s="20" t="s">
        <v>23481</v>
      </c>
      <c r="E29" s="20" t="str">
        <f t="shared" si="0"/>
        <v>Marys CenterAll CombinedApr-20</v>
      </c>
      <c r="F29" s="20" t="s">
        <v>23482</v>
      </c>
      <c r="G29" s="23">
        <f>IFERROR(IF(E$1="","",(IF(SUMIF(data2!$A$2:$A$20003,$E29,data2!I$2:I$20003)=0,"",SUMIF(data2!$A$2:$A$20003,$E29,data2!I$2:I$20003)))/IF(SUMIF(data2!$A$2:$A$20003,$E29,data2!J$2:J$20003)=0,"",SUMIF(data2!$A$2:$A$20003,$E29,data2!J$2:J$20003))),0)</f>
        <v>0.55555555555555558</v>
      </c>
      <c r="H29" s="221">
        <f>IFERROR(IF(E$1="","",(IF(SUMIF(data2!$A$2:$A$20003,$E29,data2!I$2:I$20003)=0,"",SUMIF(data2!$A$2:$A$20003,$E29,data2!I$2:I$20003)))),0)</f>
        <v>25</v>
      </c>
      <c r="I29" s="221">
        <f>IFERROR(IF(E$1="","",(IF(SUMIF(data2!$A$2:$A$20003,$E29,data2!I$2:I$20003)=0,"",SUMIF(data2!$A$2:$A$20003,$E29,data2!J$2:J$20003)))),0)</f>
        <v>45</v>
      </c>
      <c r="J29" s="23">
        <f>IFERROR(IF(E$1="","",(IF(SUMIF(data2!$A$2:$A$20003,$E29,data2!F$2:F$20003)=0,"",SUMIF(data2!$A$2:$A$20003,$E29,data2!F$2:F$20003)))/IF(SUMIF(data2!$A$2:$A$20003,$E29,data2!G$2:G$20003)=0,"",SUMIF(data2!$A$2:$A$20003,$E29,data2!G$2:G$20003))),0)</f>
        <v>1.2307692307692308</v>
      </c>
      <c r="K29" s="225">
        <f>IFERROR(IF(E$1="","",(IF(SUMIF(data2!$A$2:$A$20003,$E29,data2!F$2:F$20003)=0,"",SUMIF(data2!$A$2:$A$20003,$E29,data2!F$2:F$20003)))),0)</f>
        <v>8</v>
      </c>
      <c r="L29" s="225">
        <f>IFERROR(IF(E$1="","",(IF(SUMIF(data2!$A$2:$A$20003,$E29,data2!G$2:G$20003)=0,"",SUMIF(data2!$A$2:$A$20003,$E29,data2!G$2:G$20003)))),0)</f>
        <v>6.5</v>
      </c>
      <c r="M29" s="23">
        <f>IFERROR(IF(E$1="","",(IF(SUMIF(data2!$A$2:$A$20003,$E29,data2!P$2:P$20003)=0,"",SUMIF(data2!$A$2:$A$20003,$E29,data2!P$2:P$20003)))/IF(SUMIF(data2!$A$2:$A$20003,$E29,data2!Q$2:Q$20003)=0,"",SUMIF(data2!$A$2:$A$20003,$E29,data2!Q$2:Q$20003))),0)</f>
        <v>0.33333333333333331</v>
      </c>
      <c r="N29" s="227">
        <f>IFERROR(IF(E$1="","",(IF(SUMIF(data2!$A$2:$A$20003,$E29,data2!P$2:P$20003)=0,"",SUMIF(data2!$A$2:$A$20003,$E29,data2!P$2:P$20003)))),0)</f>
        <v>1</v>
      </c>
      <c r="O29" s="227">
        <f>IFERROR(IF(E$1="","",(IF(SUMIF(data2!$A$2:$A$20003,$E29,data2!Q$2:Q$20003)=0,"",SUMIF(data2!$A$2:$A$20003,$E29,data2!Q$2:Q$20003)))),0)</f>
        <v>3</v>
      </c>
    </row>
    <row r="30" spans="4:15" x14ac:dyDescent="0.25">
      <c r="D30" s="20" t="s">
        <v>23483</v>
      </c>
      <c r="E30" s="20" t="str">
        <f t="shared" si="0"/>
        <v>MBI HSAll CombinedApr-20</v>
      </c>
      <c r="F30" s="20" t="s">
        <v>23484</v>
      </c>
      <c r="G30" s="23">
        <f>IFERROR(IF(E$1="","",(IF(SUMIF(data2!$A$2:$A$20003,$E30,data2!I$2:I$20003)=0,"",SUMIF(data2!$A$2:$A$20003,$E30,data2!I$2:I$20003)))/IF(SUMIF(data2!$A$2:$A$20003,$E30,data2!J$2:J$20003)=0,"",SUMIF(data2!$A$2:$A$20003,$E30,data2!J$2:J$20003))),0)</f>
        <v>1.4482758620689655</v>
      </c>
      <c r="H30" s="221">
        <f>IFERROR(IF(E$1="","",(IF(SUMIF(data2!$A$2:$A$20003,$E30,data2!I$2:I$20003)=0,"",SUMIF(data2!$A$2:$A$20003,$E30,data2!I$2:I$20003)))),0)</f>
        <v>168</v>
      </c>
      <c r="I30" s="221">
        <f>IFERROR(IF(E$1="","",(IF(SUMIF(data2!$A$2:$A$20003,$E30,data2!I$2:I$20003)=0,"",SUMIF(data2!$A$2:$A$20003,$E30,data2!J$2:J$20003)))),0)</f>
        <v>116</v>
      </c>
      <c r="J30" s="23">
        <f>IFERROR(IF(E$1="","",(IF(SUMIF(data2!$A$2:$A$20003,$E30,data2!F$2:F$20003)=0,"",SUMIF(data2!$A$2:$A$20003,$E30,data2!F$2:F$20003)))/IF(SUMIF(data2!$A$2:$A$20003,$E30,data2!G$2:G$20003)=0,"",SUMIF(data2!$A$2:$A$20003,$E30,data2!G$2:G$20003))),0)</f>
        <v>0.7931034482758621</v>
      </c>
      <c r="K30" s="225">
        <f>IFERROR(IF(E$1="","",(IF(SUMIF(data2!$A$2:$A$20003,$E30,data2!F$2:F$20003)=0,"",SUMIF(data2!$A$2:$A$20003,$E30,data2!F$2:F$20003)))),0)</f>
        <v>11.5</v>
      </c>
      <c r="L30" s="225">
        <f>IFERROR(IF(E$1="","",(IF(SUMIF(data2!$A$2:$A$20003,$E30,data2!G$2:G$20003)=0,"",SUMIF(data2!$A$2:$A$20003,$E30,data2!G$2:G$20003)))),0)</f>
        <v>14.5</v>
      </c>
      <c r="M30" s="23">
        <f>IFERROR(IF(E$1="","",(IF(SUMIF(data2!$A$2:$A$20003,$E30,data2!P$2:P$20003)=0,"",SUMIF(data2!$A$2:$A$20003,$E30,data2!P$2:P$20003)))/IF(SUMIF(data2!$A$2:$A$20003,$E30,data2!Q$2:Q$20003)=0,"",SUMIF(data2!$A$2:$A$20003,$E30,data2!Q$2:Q$20003))),0)</f>
        <v>0</v>
      </c>
      <c r="N30" s="227" t="str">
        <f>IFERROR(IF(E$1="","",(IF(SUMIF(data2!$A$2:$A$20003,$E30,data2!P$2:P$20003)=0,"",SUMIF(data2!$A$2:$A$20003,$E30,data2!P$2:P$20003)))),0)</f>
        <v/>
      </c>
      <c r="O30" s="227">
        <f>IFERROR(IF(E$1="","",(IF(SUMIF(data2!$A$2:$A$20003,$E30,data2!Q$2:Q$20003)=0,"",SUMIF(data2!$A$2:$A$20003,$E30,data2!Q$2:Q$20003)))),0)</f>
        <v>15</v>
      </c>
    </row>
    <row r="31" spans="4:15" x14ac:dyDescent="0.25">
      <c r="D31" s="20" t="s">
        <v>23485</v>
      </c>
      <c r="E31" s="20" t="str">
        <f t="shared" si="0"/>
        <v>MD Family ResourcesAll CombinedApr-20</v>
      </c>
      <c r="F31" s="20" t="s">
        <v>23486</v>
      </c>
      <c r="G31" s="23">
        <f>IFERROR(IF(E$1="","",(IF(SUMIF(data2!$A$2:$A$20003,$E31,data2!I$2:I$20003)=0,"",SUMIF(data2!$A$2:$A$20003,$E31,data2!I$2:I$20003)))/IF(SUMIF(data2!$A$2:$A$20003,$E31,data2!J$2:J$20003)=0,"",SUMIF(data2!$A$2:$A$20003,$E31,data2!J$2:J$20003))),0)</f>
        <v>0.36</v>
      </c>
      <c r="H31" s="221">
        <f>IFERROR(IF(E$1="","",(IF(SUMIF(data2!$A$2:$A$20003,$E31,data2!I$2:I$20003)=0,"",SUMIF(data2!$A$2:$A$20003,$E31,data2!I$2:I$20003)))),0)</f>
        <v>18</v>
      </c>
      <c r="I31" s="221">
        <f>IFERROR(IF(E$1="","",(IF(SUMIF(data2!$A$2:$A$20003,$E31,data2!I$2:I$20003)=0,"",SUMIF(data2!$A$2:$A$20003,$E31,data2!J$2:J$20003)))),0)</f>
        <v>50</v>
      </c>
      <c r="J31" s="23">
        <f>IFERROR(IF(E$1="","",(IF(SUMIF(data2!$A$2:$A$20003,$E31,data2!F$2:F$20003)=0,"",SUMIF(data2!$A$2:$A$20003,$E31,data2!F$2:F$20003)))/IF(SUMIF(data2!$A$2:$A$20003,$E31,data2!G$2:G$20003)=0,"",SUMIF(data2!$A$2:$A$20003,$E31,data2!G$2:G$20003))),0)</f>
        <v>1.1333333333333333</v>
      </c>
      <c r="K31" s="225">
        <f>IFERROR(IF(E$1="","",(IF(SUMIF(data2!$A$2:$A$20003,$E31,data2!F$2:F$20003)=0,"",SUMIF(data2!$A$2:$A$20003,$E31,data2!F$2:F$20003)))),0)</f>
        <v>8.5</v>
      </c>
      <c r="L31" s="225">
        <f>IFERROR(IF(E$1="","",(IF(SUMIF(data2!$A$2:$A$20003,$E31,data2!G$2:G$20003)=0,"",SUMIF(data2!$A$2:$A$20003,$E31,data2!G$2:G$20003)))),0)</f>
        <v>7.5</v>
      </c>
      <c r="M31" s="23">
        <f>IFERROR(IF(E$1="","",(IF(SUMIF(data2!$A$2:$A$20003,$E31,data2!P$2:P$20003)=0,"",SUMIF(data2!$A$2:$A$20003,$E31,data2!P$2:P$20003)))/IF(SUMIF(data2!$A$2:$A$20003,$E31,data2!Q$2:Q$20003)=0,"",SUMIF(data2!$A$2:$A$20003,$E31,data2!Q$2:Q$20003))),0)</f>
        <v>0</v>
      </c>
      <c r="N31" s="227" t="str">
        <f>IFERROR(IF(E$1="","",(IF(SUMIF(data2!$A$2:$A$20003,$E31,data2!P$2:P$20003)=0,"",SUMIF(data2!$A$2:$A$20003,$E31,data2!P$2:P$20003)))),0)</f>
        <v/>
      </c>
      <c r="O31" s="227" t="str">
        <f>IFERROR(IF(E$1="","",(IF(SUMIF(data2!$A$2:$A$20003,$E31,data2!Q$2:Q$20003)=0,"",SUMIF(data2!$A$2:$A$20003,$E31,data2!Q$2:Q$20003)))),0)</f>
        <v/>
      </c>
    </row>
    <row r="32" spans="4:15" x14ac:dyDescent="0.25">
      <c r="D32" s="20" t="s">
        <v>24608</v>
      </c>
      <c r="E32" s="20" t="str">
        <f t="shared" si="0"/>
        <v>Medstar GeorgetownAll CombinedApr-20</v>
      </c>
      <c r="F32" s="20" t="s">
        <v>24609</v>
      </c>
      <c r="G32" s="23">
        <f>IFERROR(IF(E$1="","",(IF(SUMIF(data2!$A$2:$A$20003,$E32,data2!I$2:I$20003)=0,"",SUMIF(data2!$A$2:$A$20003,$E32,data2!I$2:I$20003)))/IF(SUMIF(data2!$A$2:$A$20003,$E32,data2!J$2:J$20003)=0,"",SUMIF(data2!$A$2:$A$20003,$E32,data2!J$2:J$20003))),0)</f>
        <v>0.5625</v>
      </c>
      <c r="H32" s="221">
        <f>IFERROR(IF(E$1="","",(IF(SUMIF(data2!$A$2:$A$20003,$E32,data2!I$2:I$20003)=0,"",SUMIF(data2!$A$2:$A$20003,$E32,data2!I$2:I$20003)))),0)</f>
        <v>9</v>
      </c>
      <c r="I32" s="221">
        <f>IFERROR(IF(E$1="","",(IF(SUMIF(data2!$A$2:$A$20003,$E32,data2!I$2:I$20003)=0,"",SUMIF(data2!$A$2:$A$20003,$E32,data2!J$2:J$20003)))),0)</f>
        <v>16</v>
      </c>
      <c r="J32" s="23">
        <f>IFERROR(IF(E$1="","",(IF(SUMIF(data2!$A$2:$A$20003,$E32,data2!F$2:F$20003)=0,"",SUMIF(data2!$A$2:$A$20003,$E32,data2!F$2:F$20003)))/IF(SUMIF(data2!$A$2:$A$20003,$E32,data2!G$2:G$20003)=0,"",SUMIF(data2!$A$2:$A$20003,$E32,data2!G$2:G$20003))),0)</f>
        <v>1</v>
      </c>
      <c r="K32" s="225">
        <f>IFERROR(IF(E$1="","",(IF(SUMIF(data2!$A$2:$A$20003,$E32,data2!F$2:F$20003)=0,"",SUMIF(data2!$A$2:$A$20003,$E32,data2!F$2:F$20003)))),0)</f>
        <v>3</v>
      </c>
      <c r="L32" s="225">
        <f>IFERROR(IF(E$1="","",(IF(SUMIF(data2!$A$2:$A$20003,$E32,data2!G$2:G$20003)=0,"",SUMIF(data2!$A$2:$A$20003,$E32,data2!G$2:G$20003)))),0)</f>
        <v>3</v>
      </c>
      <c r="M32" s="23">
        <f>IFERROR(IF(E$1="","",(IF(SUMIF(data2!$A$2:$A$20003,$E32,data2!P$2:P$20003)=0,"",SUMIF(data2!$A$2:$A$20003,$E32,data2!P$2:P$20003)))/IF(SUMIF(data2!$A$2:$A$20003,$E32,data2!Q$2:Q$20003)=0,"",SUMIF(data2!$A$2:$A$20003,$E32,data2!Q$2:Q$20003))),0)</f>
        <v>0</v>
      </c>
      <c r="N32" s="227" t="str">
        <f>IFERROR(IF(E$1="","",(IF(SUMIF(data2!$A$2:$A$20003,$E32,data2!P$2:P$20003)=0,"",SUMIF(data2!$A$2:$A$20003,$E32,data2!P$2:P$20003)))),0)</f>
        <v/>
      </c>
      <c r="O32" s="227" t="str">
        <f>IFERROR(IF(E$1="","",(IF(SUMIF(data2!$A$2:$A$20003,$E32,data2!Q$2:Q$20003)=0,"",SUMIF(data2!$A$2:$A$20003,$E32,data2!Q$2:Q$20003)))),0)</f>
        <v/>
      </c>
    </row>
    <row r="33" spans="2:15" x14ac:dyDescent="0.25">
      <c r="D33" s="20" t="s">
        <v>23487</v>
      </c>
      <c r="E33" s="20" t="str">
        <f t="shared" si="0"/>
        <v>PASSAll CombinedApr-20</v>
      </c>
      <c r="F33" s="20" t="s">
        <v>6</v>
      </c>
      <c r="G33" s="23">
        <f>IFERROR(IF(E$1="","",(IF(SUMIF(data2!$A$2:$A$20003,$E33,data2!I$2:I$20003)=0,"",SUMIF(data2!$A$2:$A$20003,$E33,data2!I$2:I$20003)))/IF(SUMIF(data2!$A$2:$A$20003,$E33,data2!J$2:J$20003)=0,"",SUMIF(data2!$A$2:$A$20003,$E33,data2!J$2:J$20003))),0)</f>
        <v>0.85833333333333328</v>
      </c>
      <c r="H33" s="221">
        <f>IFERROR(IF(E$1="","",(IF(SUMIF(data2!$A$2:$A$20003,$E33,data2!I$2:I$20003)=0,"",SUMIF(data2!$A$2:$A$20003,$E33,data2!I$2:I$20003)))),0)</f>
        <v>103</v>
      </c>
      <c r="I33" s="221">
        <f>IFERROR(IF(E$1="","",(IF(SUMIF(data2!$A$2:$A$20003,$E33,data2!I$2:I$20003)=0,"",SUMIF(data2!$A$2:$A$20003,$E33,data2!J$2:J$20003)))),0)</f>
        <v>120</v>
      </c>
      <c r="J33" s="23">
        <f>IFERROR(IF(E$1="","",(IF(SUMIF(data2!$A$2:$A$20003,$E33,data2!F$2:F$20003)=0,"",SUMIF(data2!$A$2:$A$20003,$E33,data2!F$2:F$20003)))/IF(SUMIF(data2!$A$2:$A$20003,$E33,data2!G$2:G$20003)=0,"",SUMIF(data2!$A$2:$A$20003,$E33,data2!G$2:G$20003))),0)</f>
        <v>0.90322580645161288</v>
      </c>
      <c r="K33" s="225">
        <f>IFERROR(IF(E$1="","",(IF(SUMIF(data2!$A$2:$A$20003,$E33,data2!F$2:F$20003)=0,"",SUMIF(data2!$A$2:$A$20003,$E33,data2!F$2:F$20003)))),0)</f>
        <v>14</v>
      </c>
      <c r="L33" s="225">
        <f>IFERROR(IF(E$1="","",(IF(SUMIF(data2!$A$2:$A$20003,$E33,data2!G$2:G$20003)=0,"",SUMIF(data2!$A$2:$A$20003,$E33,data2!G$2:G$20003)))),0)</f>
        <v>15.5</v>
      </c>
      <c r="M33" s="23">
        <f>IFERROR(IF(E$1="","",(IF(SUMIF(data2!$A$2:$A$20003,$E33,data2!P$2:P$20003)=0,"",SUMIF(data2!$A$2:$A$20003,$E33,data2!P$2:P$20003)))/IF(SUMIF(data2!$A$2:$A$20003,$E33,data2!Q$2:Q$20003)=0,"",SUMIF(data2!$A$2:$A$20003,$E33,data2!Q$2:Q$20003))),0)</f>
        <v>0.69230769230769229</v>
      </c>
      <c r="N33" s="227">
        <f>IFERROR(IF(E$1="","",(IF(SUMIF(data2!$A$2:$A$20003,$E33,data2!P$2:P$20003)=0,"",SUMIF(data2!$A$2:$A$20003,$E33,data2!P$2:P$20003)))),0)</f>
        <v>9</v>
      </c>
      <c r="O33" s="227">
        <f>IFERROR(IF(E$1="","",(IF(SUMIF(data2!$A$2:$A$20003,$E33,data2!Q$2:Q$20003)=0,"",SUMIF(data2!$A$2:$A$20003,$E33,data2!Q$2:Q$20003)))),0)</f>
        <v>13</v>
      </c>
    </row>
    <row r="34" spans="2:15" x14ac:dyDescent="0.25">
      <c r="D34" s="20" t="s">
        <v>23488</v>
      </c>
      <c r="E34" s="20" t="str">
        <f t="shared" si="0"/>
        <v>PIECEAll CombinedApr-20</v>
      </c>
      <c r="F34" s="20" t="s">
        <v>30</v>
      </c>
      <c r="G34" s="23">
        <f>IFERROR(IF(E$1="","",(IF(SUMIF(data2!$A$2:$A$20003,$E34,data2!I$2:I$20003)=0,"",SUMIF(data2!$A$2:$A$20003,$E34,data2!I$2:I$20003)))/IF(SUMIF(data2!$A$2:$A$20003,$E34,data2!J$2:J$20003)=0,"",SUMIF(data2!$A$2:$A$20003,$E34,data2!J$2:J$20003))),0)</f>
        <v>0.7567567567567568</v>
      </c>
      <c r="H34" s="221">
        <f>IFERROR(IF(E$1="","",(IF(SUMIF(data2!$A$2:$A$20003,$E34,data2!I$2:I$20003)=0,"",SUMIF(data2!$A$2:$A$20003,$E34,data2!I$2:I$20003)))),0)</f>
        <v>28</v>
      </c>
      <c r="I34" s="221">
        <f>IFERROR(IF(E$1="","",(IF(SUMIF(data2!$A$2:$A$20003,$E34,data2!I$2:I$20003)=0,"",SUMIF(data2!$A$2:$A$20003,$E34,data2!J$2:J$20003)))),0)</f>
        <v>37</v>
      </c>
      <c r="J34" s="23">
        <f>IFERROR(IF(E$1="","",(IF(SUMIF(data2!$A$2:$A$20003,$E34,data2!F$2:F$20003)=0,"",SUMIF(data2!$A$2:$A$20003,$E34,data2!F$2:F$20003)))/IF(SUMIF(data2!$A$2:$A$20003,$E34,data2!G$2:G$20003)=0,"",SUMIF(data2!$A$2:$A$20003,$E34,data2!G$2:G$20003))),0)</f>
        <v>2.1666666666666665</v>
      </c>
      <c r="K34" s="225">
        <f>IFERROR(IF(E$1="","",(IF(SUMIF(data2!$A$2:$A$20003,$E34,data2!F$2:F$20003)=0,"",SUMIF(data2!$A$2:$A$20003,$E34,data2!F$2:F$20003)))),0)</f>
        <v>6.5</v>
      </c>
      <c r="L34" s="225">
        <f>IFERROR(IF(E$1="","",(IF(SUMIF(data2!$A$2:$A$20003,$E34,data2!G$2:G$20003)=0,"",SUMIF(data2!$A$2:$A$20003,$E34,data2!G$2:G$20003)))),0)</f>
        <v>3</v>
      </c>
      <c r="M34" s="23">
        <f>IFERROR(IF(E$1="","",(IF(SUMIF(data2!$A$2:$A$20003,$E34,data2!P$2:P$20003)=0,"",SUMIF(data2!$A$2:$A$20003,$E34,data2!P$2:P$20003)))/IF(SUMIF(data2!$A$2:$A$20003,$E34,data2!Q$2:Q$20003)=0,"",SUMIF(data2!$A$2:$A$20003,$E34,data2!Q$2:Q$20003))),0)</f>
        <v>0</v>
      </c>
      <c r="N34" s="227" t="str">
        <f>IFERROR(IF(E$1="","",(IF(SUMIF(data2!$A$2:$A$20003,$E34,data2!P$2:P$20003)=0,"",SUMIF(data2!$A$2:$A$20003,$E34,data2!P$2:P$20003)))),0)</f>
        <v/>
      </c>
      <c r="O34" s="227" t="str">
        <f>IFERROR(IF(E$1="","",(IF(SUMIF(data2!$A$2:$A$20003,$E34,data2!Q$2:Q$20003)=0,"",SUMIF(data2!$A$2:$A$20003,$E34,data2!Q$2:Q$20003)))),0)</f>
        <v/>
      </c>
    </row>
    <row r="35" spans="2:15" x14ac:dyDescent="0.25">
      <c r="D35" s="20" t="s">
        <v>23489</v>
      </c>
      <c r="E35" s="20" t="str">
        <f t="shared" si="0"/>
        <v>RiversideAll CombinedApr-20</v>
      </c>
      <c r="F35" s="20" t="s">
        <v>25719</v>
      </c>
      <c r="G35" s="23">
        <f>IFERROR(IF(E$1="","",(IF(SUMIF(data2!$A$2:$A$20003,$E35,data2!I$2:I$20003)=0,"",SUMIF(data2!$A$2:$A$20003,$E35,data2!I$2:I$20003)))/IF(SUMIF(data2!$A$2:$A$20003,$E35,data2!J$2:J$20003)=0,"",SUMIF(data2!$A$2:$A$20003,$E35,data2!J$2:J$20003))),0)</f>
        <v>0</v>
      </c>
      <c r="H35" s="221" t="str">
        <f>IFERROR(IF(E$1="","",(IF(SUMIF(data2!$A$2:$A$20003,$E35,data2!I$2:I$20003)=0,"",SUMIF(data2!$A$2:$A$20003,$E35,data2!I$2:I$20003)))),0)</f>
        <v/>
      </c>
      <c r="I35" s="221" t="str">
        <f>IFERROR(IF(E$1="","",(IF(SUMIF(data2!$A$2:$A$20003,$E35,data2!I$2:I$20003)=0,"",SUMIF(data2!$A$2:$A$20003,$E35,data2!J$2:J$20003)))),0)</f>
        <v/>
      </c>
      <c r="J35" s="23">
        <f>IFERROR(IF(E$1="","",(IF(SUMIF(data2!$A$2:$A$20003,$E35,data2!F$2:F$20003)=0,"",SUMIF(data2!$A$2:$A$20003,$E35,data2!F$2:F$20003)))/IF(SUMIF(data2!$A$2:$A$20003,$E35,data2!G$2:G$20003)=0,"",SUMIF(data2!$A$2:$A$20003,$E35,data2!G$2:G$20003))),0)</f>
        <v>0</v>
      </c>
      <c r="K35" s="225" t="str">
        <f>IFERROR(IF(E$1="","",(IF(SUMIF(data2!$A$2:$A$20003,$E35,data2!F$2:F$20003)=0,"",SUMIF(data2!$A$2:$A$20003,$E35,data2!F$2:F$20003)))),0)</f>
        <v/>
      </c>
      <c r="L35" s="225" t="str">
        <f>IFERROR(IF(E$1="","",(IF(SUMIF(data2!$A$2:$A$20003,$E35,data2!G$2:G$20003)=0,"",SUMIF(data2!$A$2:$A$20003,$E35,data2!G$2:G$20003)))),0)</f>
        <v/>
      </c>
      <c r="M35" s="23">
        <f>IFERROR(IF(E$1="","",(IF(SUMIF(data2!$A$2:$A$20003,$E35,data2!P$2:P$20003)=0,"",SUMIF(data2!$A$2:$A$20003,$E35,data2!P$2:P$20003)))/IF(SUMIF(data2!$A$2:$A$20003,$E35,data2!Q$2:Q$20003)=0,"",SUMIF(data2!$A$2:$A$20003,$E35,data2!Q$2:Q$20003))),0)</f>
        <v>0</v>
      </c>
      <c r="N35" s="227" t="str">
        <f>IFERROR(IF(E$1="","",(IF(SUMIF(data2!$A$2:$A$20003,$E35,data2!P$2:P$20003)=0,"",SUMIF(data2!$A$2:$A$20003,$E35,data2!P$2:P$20003)))),0)</f>
        <v/>
      </c>
      <c r="O35" s="227" t="str">
        <f>IFERROR(IF(E$1="","",(IF(SUMIF(data2!$A$2:$A$20003,$E35,data2!Q$2:Q$20003)=0,"",SUMIF(data2!$A$2:$A$20003,$E35,data2!Q$2:Q$20003)))),0)</f>
        <v/>
      </c>
    </row>
    <row r="36" spans="2:15" x14ac:dyDescent="0.25">
      <c r="D36" s="20" t="s">
        <v>23490</v>
      </c>
      <c r="E36" s="20" t="str">
        <f t="shared" si="0"/>
        <v>TFCCAll CombinedApr-20</v>
      </c>
      <c r="F36" s="20" t="s">
        <v>25720</v>
      </c>
      <c r="G36" s="23">
        <f>IFERROR(IF(E$1="","",(IF(SUMIF(data2!$A$2:$A$20003,$E36,data2!I$2:I$20003)=0,"",SUMIF(data2!$A$2:$A$20003,$E36,data2!I$2:I$20003)))/IF(SUMIF(data2!$A$2:$A$20003,$E36,data2!J$2:J$20003)=0,"",SUMIF(data2!$A$2:$A$20003,$E36,data2!J$2:J$20003))),0)</f>
        <v>0</v>
      </c>
      <c r="H36" s="221" t="str">
        <f>IFERROR(IF(E$1="","",(IF(SUMIF(data2!$A$2:$A$20003,$E36,data2!I$2:I$20003)=0,"",SUMIF(data2!$A$2:$A$20003,$E36,data2!I$2:I$20003)))),0)</f>
        <v/>
      </c>
      <c r="I36" s="221" t="str">
        <f>IFERROR(IF(E$1="","",(IF(SUMIF(data2!$A$2:$A$20003,$E36,data2!I$2:I$20003)=0,"",SUMIF(data2!$A$2:$A$20003,$E36,data2!J$2:J$20003)))),0)</f>
        <v/>
      </c>
      <c r="J36" s="23">
        <f>IFERROR(IF(E$1="","",(IF(SUMIF(data2!$A$2:$A$20003,$E36,data2!F$2:F$20003)=0,"",SUMIF(data2!$A$2:$A$20003,$E36,data2!F$2:F$20003)))/IF(SUMIF(data2!$A$2:$A$20003,$E36,data2!G$2:G$20003)=0,"",SUMIF(data2!$A$2:$A$20003,$E36,data2!G$2:G$20003))),0)</f>
        <v>0</v>
      </c>
      <c r="K36" s="225" t="str">
        <f>IFERROR(IF(E$1="","",(IF(SUMIF(data2!$A$2:$A$20003,$E36,data2!F$2:F$20003)=0,"",SUMIF(data2!$A$2:$A$20003,$E36,data2!F$2:F$20003)))),0)</f>
        <v/>
      </c>
      <c r="L36" s="225" t="str">
        <f>IFERROR(IF(E$1="","",(IF(SUMIF(data2!$A$2:$A$20003,$E36,data2!G$2:G$20003)=0,"",SUMIF(data2!$A$2:$A$20003,$E36,data2!G$2:G$20003)))),0)</f>
        <v/>
      </c>
      <c r="M36" s="23">
        <f>IFERROR(IF(E$1="","",(IF(SUMIF(data2!$A$2:$A$20003,$E36,data2!P$2:P$20003)=0,"",SUMIF(data2!$A$2:$A$20003,$E36,data2!P$2:P$20003)))/IF(SUMIF(data2!$A$2:$A$20003,$E36,data2!Q$2:Q$20003)=0,"",SUMIF(data2!$A$2:$A$20003,$E36,data2!Q$2:Q$20003))),0)</f>
        <v>0</v>
      </c>
      <c r="N36" s="227" t="str">
        <f>IFERROR(IF(E$1="","",(IF(SUMIF(data2!$A$2:$A$20003,$E36,data2!P$2:P$20003)=0,"",SUMIF(data2!$A$2:$A$20003,$E36,data2!P$2:P$20003)))),0)</f>
        <v/>
      </c>
      <c r="O36" s="227" t="str">
        <f>IFERROR(IF(E$1="","",(IF(SUMIF(data2!$A$2:$A$20003,$E36,data2!Q$2:Q$20003)=0,"",SUMIF(data2!$A$2:$A$20003,$E36,data2!Q$2:Q$20003)))),0)</f>
        <v/>
      </c>
    </row>
    <row r="37" spans="2:15" x14ac:dyDescent="0.25">
      <c r="D37" s="20" t="s">
        <v>23491</v>
      </c>
      <c r="E37" s="20" t="str">
        <f t="shared" si="0"/>
        <v>UniversalAll CombinedApr-20</v>
      </c>
      <c r="F37" s="20" t="s">
        <v>25721</v>
      </c>
      <c r="G37" s="23">
        <f>IFERROR(IF(E$1="","",(IF(SUMIF(data2!$A$2:$A$20003,$E37,data2!I$2:I$20003)=0,"",SUMIF(data2!$A$2:$A$20003,$E37,data2!I$2:I$20003)))/IF(SUMIF(data2!$A$2:$A$20003,$E37,data2!J$2:J$20003)=0,"",SUMIF(data2!$A$2:$A$20003,$E37,data2!J$2:J$20003))),0)</f>
        <v>0</v>
      </c>
      <c r="H37" s="221" t="str">
        <f>IFERROR(IF(E$1="","",(IF(SUMIF(data2!$A$2:$A$20003,$E37,data2!I$2:I$20003)=0,"",SUMIF(data2!$A$2:$A$20003,$E37,data2!I$2:I$20003)))),0)</f>
        <v/>
      </c>
      <c r="I37" s="221" t="str">
        <f>IFERROR(IF(E$1="","",(IF(SUMIF(data2!$A$2:$A$20003,$E37,data2!I$2:I$20003)=0,"",SUMIF(data2!$A$2:$A$20003,$E37,data2!J$2:J$20003)))),0)</f>
        <v/>
      </c>
      <c r="J37" s="23">
        <f>IFERROR(IF(E$1="","",(IF(SUMIF(data2!$A$2:$A$20003,$E37,data2!F$2:F$20003)=0,"",SUMIF(data2!$A$2:$A$20003,$E37,data2!F$2:F$20003)))/IF(SUMIF(data2!$A$2:$A$20003,$E37,data2!G$2:G$20003)=0,"",SUMIF(data2!$A$2:$A$20003,$E37,data2!G$2:G$20003))),0)</f>
        <v>0</v>
      </c>
      <c r="K37" s="225" t="str">
        <f>IFERROR(IF(E$1="","",(IF(SUMIF(data2!$A$2:$A$20003,$E37,data2!F$2:F$20003)=0,"",SUMIF(data2!$A$2:$A$20003,$E37,data2!F$2:F$20003)))),0)</f>
        <v/>
      </c>
      <c r="L37" s="225" t="str">
        <f>IFERROR(IF(E$1="","",(IF(SUMIF(data2!$A$2:$A$20003,$E37,data2!G$2:G$20003)=0,"",SUMIF(data2!$A$2:$A$20003,$E37,data2!G$2:G$20003)))),0)</f>
        <v/>
      </c>
      <c r="M37" s="23">
        <f>IFERROR(IF(E$1="","",(IF(SUMIF(data2!$A$2:$A$20003,$E37,data2!P$2:P$20003)=0,"",SUMIF(data2!$A$2:$A$20003,$E37,data2!P$2:P$20003)))/IF(SUMIF(data2!$A$2:$A$20003,$E37,data2!Q$2:Q$20003)=0,"",SUMIF(data2!$A$2:$A$20003,$E37,data2!Q$2:Q$20003))),0)</f>
        <v>0</v>
      </c>
      <c r="N37" s="227" t="str">
        <f>IFERROR(IF(E$1="","",(IF(SUMIF(data2!$A$2:$A$20003,$E37,data2!P$2:P$20003)=0,"",SUMIF(data2!$A$2:$A$20003,$E37,data2!P$2:P$20003)))),0)</f>
        <v/>
      </c>
      <c r="O37" s="227" t="str">
        <f>IFERROR(IF(E$1="","",(IF(SUMIF(data2!$A$2:$A$20003,$E37,data2!Q$2:Q$20003)=0,"",SUMIF(data2!$A$2:$A$20003,$E37,data2!Q$2:Q$20003)))),0)</f>
        <v/>
      </c>
    </row>
    <row r="38" spans="2:15" x14ac:dyDescent="0.25">
      <c r="D38" s="20" t="s">
        <v>23492</v>
      </c>
      <c r="E38" s="20" t="str">
        <f t="shared" si="0"/>
        <v>Wayne CenterAll CombinedApr-20</v>
      </c>
      <c r="F38" s="20" t="s">
        <v>23493</v>
      </c>
      <c r="G38" s="23">
        <f>IFERROR(IF(E$1="","",(IF(SUMIF(data2!$A$2:$A$20003,$E38,data2!I$2:I$20003)=0,"",SUMIF(data2!$A$2:$A$20003,$E38,data2!I$2:I$20003)))/IF(SUMIF(data2!$A$2:$A$20003,$E38,data2!J$2:J$20003)=0,"",SUMIF(data2!$A$2:$A$20003,$E38,data2!J$2:J$20003))),0)</f>
        <v>0.91666666666666663</v>
      </c>
      <c r="H38" s="221">
        <f>IFERROR(IF(E$1="","",(IF(SUMIF(data2!$A$2:$A$20003,$E38,data2!I$2:I$20003)=0,"",SUMIF(data2!$A$2:$A$20003,$E38,data2!I$2:I$20003)))),0)</f>
        <v>33</v>
      </c>
      <c r="I38" s="221">
        <f>IFERROR(IF(E$1="","",(IF(SUMIF(data2!$A$2:$A$20003,$E38,data2!I$2:I$20003)=0,"",SUMIF(data2!$A$2:$A$20003,$E38,data2!J$2:J$20003)))),0)</f>
        <v>36</v>
      </c>
      <c r="J38" s="23">
        <f>IFERROR(IF(E$1="","",(IF(SUMIF(data2!$A$2:$A$20003,$E38,data2!F$2:F$20003)=0,"",SUMIF(data2!$A$2:$A$20003,$E38,data2!F$2:F$20003)))/IF(SUMIF(data2!$A$2:$A$20003,$E38,data2!G$2:G$20003)=0,"",SUMIF(data2!$A$2:$A$20003,$E38,data2!G$2:G$20003))),0)</f>
        <v>1</v>
      </c>
      <c r="K38" s="225">
        <f>IFERROR(IF(E$1="","",(IF(SUMIF(data2!$A$2:$A$20003,$E38,data2!F$2:F$20003)=0,"",SUMIF(data2!$A$2:$A$20003,$E38,data2!F$2:F$20003)))),0)</f>
        <v>3</v>
      </c>
      <c r="L38" s="225">
        <f>IFERROR(IF(E$1="","",(IF(SUMIF(data2!$A$2:$A$20003,$E38,data2!G$2:G$20003)=0,"",SUMIF(data2!$A$2:$A$20003,$E38,data2!G$2:G$20003)))),0)</f>
        <v>3</v>
      </c>
      <c r="M38" s="23">
        <f>IFERROR(IF(E$1="","",(IF(SUMIF(data2!$A$2:$A$20003,$E38,data2!P$2:P$20003)=0,"",SUMIF(data2!$A$2:$A$20003,$E38,data2!P$2:P$20003)))/IF(SUMIF(data2!$A$2:$A$20003,$E38,data2!Q$2:Q$20003)=0,"",SUMIF(data2!$A$2:$A$20003,$E38,data2!Q$2:Q$20003))),0)</f>
        <v>0</v>
      </c>
      <c r="N38" s="227" t="str">
        <f>IFERROR(IF(E$1="","",(IF(SUMIF(data2!$A$2:$A$20003,$E38,data2!P$2:P$20003)=0,"",SUMIF(data2!$A$2:$A$20003,$E38,data2!P$2:P$20003)))),0)</f>
        <v/>
      </c>
      <c r="O38" s="227" t="str">
        <f>IFERROR(IF(E$1="","",(IF(SUMIF(data2!$A$2:$A$20003,$E38,data2!Q$2:Q$20003)=0,"",SUMIF(data2!$A$2:$A$20003,$E38,data2!Q$2:Q$20003)))),0)</f>
        <v/>
      </c>
    </row>
    <row r="39" spans="2:15" x14ac:dyDescent="0.25">
      <c r="D39" s="20" t="s">
        <v>23494</v>
      </c>
      <c r="E39" s="20" t="str">
        <f t="shared" si="0"/>
        <v>Youth VillagesAll CombinedApr-20</v>
      </c>
      <c r="F39" s="20" t="s">
        <v>25722</v>
      </c>
      <c r="G39" s="23">
        <f>IFERROR(IF(E$1="","",(IF(SUMIF(data2!$A$2:$A$20003,$E39,data2!I$2:I$20003)=0,"",SUMIF(data2!$A$2:$A$20003,$E39,data2!I$2:I$20003)))/IF(SUMIF(data2!$A$2:$A$20003,$E39,data2!J$2:J$20003)=0,"",SUMIF(data2!$A$2:$A$20003,$E39,data2!J$2:J$20003))),0)</f>
        <v>0</v>
      </c>
      <c r="H39" s="221" t="str">
        <f>IFERROR(IF(E$1="","",(IF(SUMIF(data2!$A$2:$A$20003,$E39,data2!I$2:I$20003)=0,"",SUMIF(data2!$A$2:$A$20003,$E39,data2!I$2:I$20003)))),0)</f>
        <v/>
      </c>
      <c r="I39" s="221" t="str">
        <f>IFERROR(IF(E$1="","",(IF(SUMIF(data2!$A$2:$A$20003,$E39,data2!I$2:I$20003)=0,"",SUMIF(data2!$A$2:$A$20003,$E39,data2!J$2:J$20003)))),0)</f>
        <v/>
      </c>
      <c r="J39" s="23">
        <f>IFERROR(IF(E$1="","",(IF(SUMIF(data2!$A$2:$A$20003,$E39,data2!F$2:F$20003)=0,"",SUMIF(data2!$A$2:$A$20003,$E39,data2!F$2:F$20003)))/IF(SUMIF(data2!$A$2:$A$20003,$E39,data2!G$2:G$20003)=0,"",SUMIF(data2!$A$2:$A$20003,$E39,data2!G$2:G$20003))),0)</f>
        <v>0</v>
      </c>
      <c r="K39" s="225" t="str">
        <f>IFERROR(IF(E$1="","",(IF(SUMIF(data2!$A$2:$A$20003,$E39,data2!F$2:F$20003)=0,"",SUMIF(data2!$A$2:$A$20003,$E39,data2!F$2:F$20003)))),0)</f>
        <v/>
      </c>
      <c r="L39" s="225" t="str">
        <f>IFERROR(IF(E$1="","",(IF(SUMIF(data2!$A$2:$A$20003,$E39,data2!G$2:G$20003)=0,"",SUMIF(data2!$A$2:$A$20003,$E39,data2!G$2:G$20003)))),0)</f>
        <v/>
      </c>
      <c r="M39" s="23">
        <f>IFERROR(IF(E$1="","",(IF(SUMIF(data2!$A$2:$A$20003,$E39,data2!P$2:P$20003)=0,"",SUMIF(data2!$A$2:$A$20003,$E39,data2!P$2:P$20003)))/IF(SUMIF(data2!$A$2:$A$20003,$E39,data2!Q$2:Q$20003)=0,"",SUMIF(data2!$A$2:$A$20003,$E39,data2!Q$2:Q$20003))),0)</f>
        <v>0</v>
      </c>
      <c r="N39" s="227" t="str">
        <f>IFERROR(IF(E$1="","",(IF(SUMIF(data2!$A$2:$A$20003,$E39,data2!P$2:P$20003)=0,"",SUMIF(data2!$A$2:$A$20003,$E39,data2!P$2:P$20003)))),0)</f>
        <v/>
      </c>
      <c r="O39" s="227" t="str">
        <f>IFERROR(IF(E$1="","",(IF(SUMIF(data2!$A$2:$A$20003,$E39,data2!Q$2:Q$20003)=0,"",SUMIF(data2!$A$2:$A$20003,$E39,data2!Q$2:Q$20003)))),0)</f>
        <v/>
      </c>
    </row>
    <row r="40" spans="2:15" x14ac:dyDescent="0.25">
      <c r="B40" s="20" t="s">
        <v>47</v>
      </c>
      <c r="C40" s="20" t="str">
        <f>B40&amp;1</f>
        <v>A-CRA1</v>
      </c>
      <c r="D40" s="20" t="s">
        <v>23495</v>
      </c>
      <c r="E40" s="20" t="str">
        <f t="shared" si="0"/>
        <v>Federal CityA-CRA CombinedApr-20</v>
      </c>
      <c r="F40" s="20" t="s">
        <v>25714</v>
      </c>
      <c r="G40" s="23">
        <f>IFERROR(IF(E$1="","",(IF(SUMIF(data2!$A$2:$A$20003,$E40,data2!I$2:I$20003)=0,"",SUMIF(data2!$A$2:$A$20003,$E40,data2!I$2:I$20003)))/IF(SUMIF(data2!$A$2:$A$20003,$E40,data2!J$2:J$20003)=0,"",SUMIF(data2!$A$2:$A$20003,$E40,data2!J$2:J$20003))),0)</f>
        <v>0</v>
      </c>
      <c r="H40" s="221" t="str">
        <f>IFERROR(IF(E$1="","",(IF(SUMIF(data2!$A$2:$A$20003,$E40,data2!I$2:I$20003)=0,"",SUMIF(data2!$A$2:$A$20003,$E40,data2!I$2:I$20003)))),0)</f>
        <v/>
      </c>
      <c r="I40" s="221" t="str">
        <f>IFERROR(IF(E$1="","",(IF(SUMIF(data2!$A$2:$A$20003,$E40,data2!I$2:I$20003)=0,"",SUMIF(data2!$A$2:$A$20003,$E40,data2!J$2:J$20003)))),0)</f>
        <v/>
      </c>
      <c r="J40" s="23">
        <f>IFERROR(IF(E$1="","",(IF(SUMIF(data2!$A$2:$A$20003,$E40,data2!F$2:F$20003)=0,"",SUMIF(data2!$A$2:$A$20003,$E40,data2!F$2:F$20003)))/IF(SUMIF(data2!$A$2:$A$20003,$E40,data2!G$2:G$20003)=0,"",SUMIF(data2!$A$2:$A$20003,$E40,data2!G$2:G$20003))),0)</f>
        <v>0</v>
      </c>
      <c r="K40" s="225" t="str">
        <f>IFERROR(IF(E$1="","",(IF(SUMIF(data2!$A$2:$A$20003,$E40,data2!F$2:F$20003)=0,"",SUMIF(data2!$A$2:$A$20003,$E40,data2!F$2:F$20003)))),0)</f>
        <v/>
      </c>
      <c r="L40" s="225" t="str">
        <f>IFERROR(IF(E$1="","",(IF(SUMIF(data2!$A$2:$A$20003,$E40,data2!G$2:G$20003)=0,"",SUMIF(data2!$A$2:$A$20003,$E40,data2!G$2:G$20003)))),0)</f>
        <v/>
      </c>
      <c r="M40" s="23">
        <f>IFERROR(IF(E$1="","",(IF(SUMIF(data2!$A$2:$A$20003,$E40,data2!P$2:P$20003)=0,"",SUMIF(data2!$A$2:$A$20003,$E40,data2!P$2:P$20003)))/IF(SUMIF(data2!$A$2:$A$20003,$E40,data2!Q$2:Q$20003)=0,"",SUMIF(data2!$A$2:$A$20003,$E40,data2!Q$2:Q$20003))),0)</f>
        <v>0</v>
      </c>
      <c r="N40" s="227" t="str">
        <f>IFERROR(IF(E$1="","",(IF(SUMIF(data2!$A$2:$A$20003,$E40,data2!P$2:P$20003)=0,"",SUMIF(data2!$A$2:$A$20003,$E40,data2!P$2:P$20003)))),0)</f>
        <v/>
      </c>
      <c r="O40" s="227" t="str">
        <f>IFERROR(IF(E$1="","",(IF(SUMIF(data2!$A$2:$A$20003,$E40,data2!Q$2:Q$20003)=0,"",SUMIF(data2!$A$2:$A$20003,$E40,data2!Q$2:Q$20003)))),0)</f>
        <v/>
      </c>
    </row>
    <row r="41" spans="2:15" x14ac:dyDescent="0.25">
      <c r="B41" s="20" t="s">
        <v>47</v>
      </c>
      <c r="C41" s="20" t="str">
        <f>B41&amp;2</f>
        <v>A-CRA2</v>
      </c>
      <c r="D41" s="20" t="s">
        <v>23496</v>
      </c>
      <c r="E41" s="20" t="str">
        <f t="shared" si="0"/>
        <v>HillcrestA-CRA CombinedApr-20</v>
      </c>
      <c r="F41" s="20" t="s">
        <v>23477</v>
      </c>
      <c r="G41" s="23">
        <f>IFERROR(IF(E$1="","",(IF(SUMIF(data2!$A$2:$A$20003,$E41,data2!I$2:I$20003)=0,"",SUMIF(data2!$A$2:$A$20003,$E41,data2!I$2:I$20003)))/IF(SUMIF(data2!$A$2:$A$20003,$E41,data2!J$2:J$20003)=0,"",SUMIF(data2!$A$2:$A$20003,$E41,data2!J$2:J$20003))),0)</f>
        <v>0</v>
      </c>
      <c r="H41" s="221" t="str">
        <f>IFERROR(IF(E$1="","",(IF(SUMIF(data2!$A$2:$A$20003,$E41,data2!I$2:I$20003)=0,"",SUMIF(data2!$A$2:$A$20003,$E41,data2!I$2:I$20003)))),0)</f>
        <v/>
      </c>
      <c r="I41" s="221" t="str">
        <f>IFERROR(IF(E$1="","",(IF(SUMIF(data2!$A$2:$A$20003,$E41,data2!I$2:I$20003)=0,"",SUMIF(data2!$A$2:$A$20003,$E41,data2!J$2:J$20003)))),0)</f>
        <v/>
      </c>
      <c r="J41" s="23">
        <f>IFERROR(IF(E$1="","",(IF(SUMIF(data2!$A$2:$A$20003,$E41,data2!F$2:F$20003)=0,"",SUMIF(data2!$A$2:$A$20003,$E41,data2!F$2:F$20003)))/IF(SUMIF(data2!$A$2:$A$20003,$E41,data2!G$2:G$20003)=0,"",SUMIF(data2!$A$2:$A$20003,$E41,data2!G$2:G$20003))),0)</f>
        <v>0</v>
      </c>
      <c r="K41" s="225" t="str">
        <f>IFERROR(IF(E$1="","",(IF(SUMIF(data2!$A$2:$A$20003,$E41,data2!F$2:F$20003)=0,"",SUMIF(data2!$A$2:$A$20003,$E41,data2!F$2:F$20003)))),0)</f>
        <v/>
      </c>
      <c r="L41" s="225" t="str">
        <f>IFERROR(IF(E$1="","",(IF(SUMIF(data2!$A$2:$A$20003,$E41,data2!G$2:G$20003)=0,"",SUMIF(data2!$A$2:$A$20003,$E41,data2!G$2:G$20003)))),0)</f>
        <v/>
      </c>
      <c r="M41" s="23">
        <f>IFERROR(IF(E$1="","",(IF(SUMIF(data2!$A$2:$A$20003,$E41,data2!P$2:P$20003)=0,"",SUMIF(data2!$A$2:$A$20003,$E41,data2!P$2:P$20003)))/IF(SUMIF(data2!$A$2:$A$20003,$E41,data2!Q$2:Q$20003)=0,"",SUMIF(data2!$A$2:$A$20003,$E41,data2!Q$2:Q$20003))),0)</f>
        <v>0</v>
      </c>
      <c r="N41" s="227" t="str">
        <f>IFERROR(IF(E$1="","",(IF(SUMIF(data2!$A$2:$A$20003,$E41,data2!P$2:P$20003)=0,"",SUMIF(data2!$A$2:$A$20003,$E41,data2!P$2:P$20003)))),0)</f>
        <v/>
      </c>
      <c r="O41" s="227" t="str">
        <f>IFERROR(IF(E$1="","",(IF(SUMIF(data2!$A$2:$A$20003,$E41,data2!Q$2:Q$20003)=0,"",SUMIF(data2!$A$2:$A$20003,$E41,data2!Q$2:Q$20003)))),0)</f>
        <v/>
      </c>
    </row>
    <row r="42" spans="2:15" x14ac:dyDescent="0.25">
      <c r="B42" s="20" t="s">
        <v>47</v>
      </c>
      <c r="C42" s="20" t="str">
        <f>B42&amp;3</f>
        <v>A-CRA3</v>
      </c>
      <c r="D42" s="20" t="s">
        <v>23497</v>
      </c>
      <c r="E42" s="20" t="str">
        <f t="shared" si="0"/>
        <v>LAYCA-CRA CombinedApr-20</v>
      </c>
      <c r="F42" s="20" t="s">
        <v>15</v>
      </c>
      <c r="G42" s="23">
        <f>IFERROR(IF(E$1="","",(IF(SUMIF(data2!$A$2:$A$20003,$E42,data2!I$2:I$20003)=0,"",SUMIF(data2!$A$2:$A$20003,$E42,data2!I$2:I$20003)))/IF(SUMIF(data2!$A$2:$A$20003,$E42,data2!J$2:J$20003)=0,"",SUMIF(data2!$A$2:$A$20003,$E42,data2!J$2:J$20003))),0)</f>
        <v>0</v>
      </c>
      <c r="H42" s="221" t="str">
        <f>IFERROR(IF(E$1="","",(IF(SUMIF(data2!$A$2:$A$20003,$E42,data2!I$2:I$20003)=0,"",SUMIF(data2!$A$2:$A$20003,$E42,data2!I$2:I$20003)))),0)</f>
        <v/>
      </c>
      <c r="I42" s="221" t="str">
        <f>IFERROR(IF(E$1="","",(IF(SUMIF(data2!$A$2:$A$20003,$E42,data2!I$2:I$20003)=0,"",SUMIF(data2!$A$2:$A$20003,$E42,data2!J$2:J$20003)))),0)</f>
        <v/>
      </c>
      <c r="J42" s="23">
        <f>IFERROR(IF(E$1="","",(IF(SUMIF(data2!$A$2:$A$20003,$E42,data2!F$2:F$20003)=0,"",SUMIF(data2!$A$2:$A$20003,$E42,data2!F$2:F$20003)))/IF(SUMIF(data2!$A$2:$A$20003,$E42,data2!G$2:G$20003)=0,"",SUMIF(data2!$A$2:$A$20003,$E42,data2!G$2:G$20003))),0)</f>
        <v>0</v>
      </c>
      <c r="K42" s="225" t="str">
        <f>IFERROR(IF(E$1="","",(IF(SUMIF(data2!$A$2:$A$20003,$E42,data2!F$2:F$20003)=0,"",SUMIF(data2!$A$2:$A$20003,$E42,data2!F$2:F$20003)))),0)</f>
        <v/>
      </c>
      <c r="L42" s="225" t="str">
        <f>IFERROR(IF(E$1="","",(IF(SUMIF(data2!$A$2:$A$20003,$E42,data2!G$2:G$20003)=0,"",SUMIF(data2!$A$2:$A$20003,$E42,data2!G$2:G$20003)))),0)</f>
        <v/>
      </c>
      <c r="M42" s="23">
        <f>IFERROR(IF(E$1="","",(IF(SUMIF(data2!$A$2:$A$20003,$E42,data2!P$2:P$20003)=0,"",SUMIF(data2!$A$2:$A$20003,$E42,data2!P$2:P$20003)))/IF(SUMIF(data2!$A$2:$A$20003,$E42,data2!Q$2:Q$20003)=0,"",SUMIF(data2!$A$2:$A$20003,$E42,data2!Q$2:Q$20003))),0)</f>
        <v>0</v>
      </c>
      <c r="N42" s="227" t="str">
        <f>IFERROR(IF(E$1="","",(IF(SUMIF(data2!$A$2:$A$20003,$E42,data2!P$2:P$20003)=0,"",SUMIF(data2!$A$2:$A$20003,$E42,data2!P$2:P$20003)))),0)</f>
        <v/>
      </c>
      <c r="O42" s="227" t="str">
        <f>IFERROR(IF(E$1="","",(IF(SUMIF(data2!$A$2:$A$20003,$E42,data2!Q$2:Q$20003)=0,"",SUMIF(data2!$A$2:$A$20003,$E42,data2!Q$2:Q$20003)))),0)</f>
        <v/>
      </c>
    </row>
    <row r="43" spans="2:15" x14ac:dyDescent="0.25">
      <c r="B43" s="20" t="s">
        <v>47</v>
      </c>
      <c r="C43" s="20" t="str">
        <f>B43&amp;4</f>
        <v>A-CRA4</v>
      </c>
      <c r="D43" s="20" t="s">
        <v>23498</v>
      </c>
      <c r="E43" s="20" t="str">
        <f t="shared" si="0"/>
        <v>RiversideA-CRA CombinedApr-20</v>
      </c>
      <c r="F43" s="20" t="s">
        <v>25719</v>
      </c>
      <c r="G43" s="23">
        <f>IFERROR(IF(E$1="","",(IF(SUMIF(data2!$A$2:$A$20003,$E43,data2!I$2:I$20003)=0,"",SUMIF(data2!$A$2:$A$20003,$E43,data2!I$2:I$20003)))/IF(SUMIF(data2!$A$2:$A$20003,$E43,data2!J$2:J$20003)=0,"",SUMIF(data2!$A$2:$A$20003,$E43,data2!J$2:J$20003))),0)</f>
        <v>0</v>
      </c>
      <c r="H43" s="221" t="str">
        <f>IFERROR(IF(E$1="","",(IF(SUMIF(data2!$A$2:$A$20003,$E43,data2!I$2:I$20003)=0,"",SUMIF(data2!$A$2:$A$20003,$E43,data2!I$2:I$20003)))),0)</f>
        <v/>
      </c>
      <c r="I43" s="221" t="str">
        <f>IFERROR(IF(E$1="","",(IF(SUMIF(data2!$A$2:$A$20003,$E43,data2!I$2:I$20003)=0,"",SUMIF(data2!$A$2:$A$20003,$E43,data2!J$2:J$20003)))),0)</f>
        <v/>
      </c>
      <c r="J43" s="23">
        <f>IFERROR(IF(E$1="","",(IF(SUMIF(data2!$A$2:$A$20003,$E43,data2!F$2:F$20003)=0,"",SUMIF(data2!$A$2:$A$20003,$E43,data2!F$2:F$20003)))/IF(SUMIF(data2!$A$2:$A$20003,$E43,data2!G$2:G$20003)=0,"",SUMIF(data2!$A$2:$A$20003,$E43,data2!G$2:G$20003))),0)</f>
        <v>0</v>
      </c>
      <c r="K43" s="225" t="str">
        <f>IFERROR(IF(E$1="","",(IF(SUMIF(data2!$A$2:$A$20003,$E43,data2!F$2:F$20003)=0,"",SUMIF(data2!$A$2:$A$20003,$E43,data2!F$2:F$20003)))),0)</f>
        <v/>
      </c>
      <c r="L43" s="225" t="str">
        <f>IFERROR(IF(E$1="","",(IF(SUMIF(data2!$A$2:$A$20003,$E43,data2!G$2:G$20003)=0,"",SUMIF(data2!$A$2:$A$20003,$E43,data2!G$2:G$20003)))),0)</f>
        <v/>
      </c>
      <c r="M43" s="23">
        <f>IFERROR(IF(E$1="","",(IF(SUMIF(data2!$A$2:$A$20003,$E43,data2!P$2:P$20003)=0,"",SUMIF(data2!$A$2:$A$20003,$E43,data2!P$2:P$20003)))/IF(SUMIF(data2!$A$2:$A$20003,$E43,data2!Q$2:Q$20003)=0,"",SUMIF(data2!$A$2:$A$20003,$E43,data2!Q$2:Q$20003))),0)</f>
        <v>0</v>
      </c>
      <c r="N43" s="227" t="str">
        <f>IFERROR(IF(E$1="","",(IF(SUMIF(data2!$A$2:$A$20003,$E43,data2!P$2:P$20003)=0,"",SUMIF(data2!$A$2:$A$20003,$E43,data2!P$2:P$20003)))),0)</f>
        <v/>
      </c>
      <c r="O43" s="227" t="str">
        <f>IFERROR(IF(E$1="","",(IF(SUMIF(data2!$A$2:$A$20003,$E43,data2!Q$2:Q$20003)=0,"",SUMIF(data2!$A$2:$A$20003,$E43,data2!Q$2:Q$20003)))),0)</f>
        <v/>
      </c>
    </row>
    <row r="44" spans="2:15" x14ac:dyDescent="0.25">
      <c r="B44" s="20" t="s">
        <v>1003</v>
      </c>
      <c r="C44" s="20" t="str">
        <f>B44&amp;1</f>
        <v>CPP-FV1</v>
      </c>
      <c r="D44" s="20" t="s">
        <v>23499</v>
      </c>
      <c r="E44" s="20" t="str">
        <f t="shared" si="0"/>
        <v>Adoptions TogetherCPP-FV CombinedApr-20</v>
      </c>
      <c r="F44" s="20" t="s">
        <v>25710</v>
      </c>
      <c r="G44" s="23">
        <f>IFERROR(IF(E$1="","",(IF(SUMIF(data2!$A$2:$A$20003,$E44,data2!I$2:I$20003)=0,"",SUMIF(data2!$A$2:$A$20003,$E44,data2!I$2:I$20003)))/IF(SUMIF(data2!$A$2:$A$20003,$E44,data2!J$2:J$20003)=0,"",SUMIF(data2!$A$2:$A$20003,$E44,data2!J$2:J$20003))),0)</f>
        <v>0</v>
      </c>
      <c r="H44" s="221" t="str">
        <f>IFERROR(IF(E$1="","",(IF(SUMIF(data2!$A$2:$A$20003,$E44,data2!I$2:I$20003)=0,"",SUMIF(data2!$A$2:$A$20003,$E44,data2!I$2:I$20003)))),0)</f>
        <v/>
      </c>
      <c r="I44" s="221" t="str">
        <f>IFERROR(IF(E$1="","",(IF(SUMIF(data2!$A$2:$A$20003,$E44,data2!I$2:I$20003)=0,"",SUMIF(data2!$A$2:$A$20003,$E44,data2!J$2:J$20003)))),0)</f>
        <v/>
      </c>
      <c r="J44" s="23">
        <f>IFERROR(IF(E$1="","",(IF(SUMIF(data2!$A$2:$A$20003,$E44,data2!F$2:F$20003)=0,"",SUMIF(data2!$A$2:$A$20003,$E44,data2!F$2:F$20003)))/IF(SUMIF(data2!$A$2:$A$20003,$E44,data2!G$2:G$20003)=0,"",SUMIF(data2!$A$2:$A$20003,$E44,data2!G$2:G$20003))),0)</f>
        <v>0</v>
      </c>
      <c r="K44" s="225" t="str">
        <f>IFERROR(IF(E$1="","",(IF(SUMIF(data2!$A$2:$A$20003,$E44,data2!F$2:F$20003)=0,"",SUMIF(data2!$A$2:$A$20003,$E44,data2!F$2:F$20003)))),0)</f>
        <v/>
      </c>
      <c r="L44" s="225" t="str">
        <f>IFERROR(IF(E$1="","",(IF(SUMIF(data2!$A$2:$A$20003,$E44,data2!G$2:G$20003)=0,"",SUMIF(data2!$A$2:$A$20003,$E44,data2!G$2:G$20003)))),0)</f>
        <v/>
      </c>
      <c r="M44" s="23">
        <f>IFERROR(IF(E$1="","",(IF(SUMIF(data2!$A$2:$A$20003,$E44,data2!P$2:P$20003)=0,"",SUMIF(data2!$A$2:$A$20003,$E44,data2!P$2:P$20003)))/IF(SUMIF(data2!$A$2:$A$20003,$E44,data2!Q$2:Q$20003)=0,"",SUMIF(data2!$A$2:$A$20003,$E44,data2!Q$2:Q$20003))),0)</f>
        <v>0</v>
      </c>
      <c r="N44" s="227" t="str">
        <f>IFERROR(IF(E$1="","",(IF(SUMIF(data2!$A$2:$A$20003,$E44,data2!P$2:P$20003)=0,"",SUMIF(data2!$A$2:$A$20003,$E44,data2!P$2:P$20003)))),0)</f>
        <v/>
      </c>
      <c r="O44" s="227" t="str">
        <f>IFERROR(IF(E$1="","",(IF(SUMIF(data2!$A$2:$A$20003,$E44,data2!Q$2:Q$20003)=0,"",SUMIF(data2!$A$2:$A$20003,$E44,data2!Q$2:Q$20003)))),0)</f>
        <v/>
      </c>
    </row>
    <row r="45" spans="2:15" x14ac:dyDescent="0.25">
      <c r="B45" s="20" t="s">
        <v>1003</v>
      </c>
      <c r="C45" s="20" t="str">
        <f>B45&amp;2</f>
        <v>CPP-FV2</v>
      </c>
      <c r="D45" s="20" t="s">
        <v>23500</v>
      </c>
      <c r="E45" s="20" t="str">
        <f t="shared" si="0"/>
        <v>Foundations for Home &amp; CommunityCPP-FV CombinedApr-20</v>
      </c>
      <c r="F45" s="20" t="s">
        <v>25715</v>
      </c>
      <c r="G45" s="23">
        <f>IFERROR(IF(E$1="","",(IF(SUMIF(data2!$A$2:$A$20003,$E45,data2!I$2:I$20003)=0,"",SUMIF(data2!$A$2:$A$20003,$E45,data2!I$2:I$20003)))/IF(SUMIF(data2!$A$2:$A$20003,$E45,data2!J$2:J$20003)=0,"",SUMIF(data2!$A$2:$A$20003,$E45,data2!J$2:J$20003))),0)</f>
        <v>0</v>
      </c>
      <c r="H45" s="221" t="str">
        <f>IFERROR(IF(E$1="","",(IF(SUMIF(data2!$A$2:$A$20003,$E45,data2!I$2:I$20003)=0,"",SUMIF(data2!$A$2:$A$20003,$E45,data2!I$2:I$20003)))),0)</f>
        <v/>
      </c>
      <c r="I45" s="221" t="str">
        <f>IFERROR(IF(E$1="","",(IF(SUMIF(data2!$A$2:$A$20003,$E45,data2!I$2:I$20003)=0,"",SUMIF(data2!$A$2:$A$20003,$E45,data2!J$2:J$20003)))),0)</f>
        <v/>
      </c>
      <c r="J45" s="23">
        <f>IFERROR(IF(E$1="","",(IF(SUMIF(data2!$A$2:$A$20003,$E45,data2!F$2:F$20003)=0,"",SUMIF(data2!$A$2:$A$20003,$E45,data2!F$2:F$20003)))/IF(SUMIF(data2!$A$2:$A$20003,$E45,data2!G$2:G$20003)=0,"",SUMIF(data2!$A$2:$A$20003,$E45,data2!G$2:G$20003))),0)</f>
        <v>0</v>
      </c>
      <c r="K45" s="225" t="str">
        <f>IFERROR(IF(E$1="","",(IF(SUMIF(data2!$A$2:$A$20003,$E45,data2!F$2:F$20003)=0,"",SUMIF(data2!$A$2:$A$20003,$E45,data2!F$2:F$20003)))),0)</f>
        <v/>
      </c>
      <c r="L45" s="225" t="str">
        <f>IFERROR(IF(E$1="","",(IF(SUMIF(data2!$A$2:$A$20003,$E45,data2!G$2:G$20003)=0,"",SUMIF(data2!$A$2:$A$20003,$E45,data2!G$2:G$20003)))),0)</f>
        <v/>
      </c>
      <c r="M45" s="23">
        <f>IFERROR(IF(E$1="","",(IF(SUMIF(data2!$A$2:$A$20003,$E45,data2!P$2:P$20003)=0,"",SUMIF(data2!$A$2:$A$20003,$E45,data2!P$2:P$20003)))/IF(SUMIF(data2!$A$2:$A$20003,$E45,data2!Q$2:Q$20003)=0,"",SUMIF(data2!$A$2:$A$20003,$E45,data2!Q$2:Q$20003))),0)</f>
        <v>0</v>
      </c>
      <c r="N45" s="227" t="str">
        <f>IFERROR(IF(E$1="","",(IF(SUMIF(data2!$A$2:$A$20003,$E45,data2!P$2:P$20003)=0,"",SUMIF(data2!$A$2:$A$20003,$E45,data2!P$2:P$20003)))),0)</f>
        <v/>
      </c>
      <c r="O45" s="227" t="str">
        <f>IFERROR(IF(E$1="","",(IF(SUMIF(data2!$A$2:$A$20003,$E45,data2!Q$2:Q$20003)=0,"",SUMIF(data2!$A$2:$A$20003,$E45,data2!Q$2:Q$20003)))),0)</f>
        <v/>
      </c>
    </row>
    <row r="46" spans="2:15" x14ac:dyDescent="0.25">
      <c r="B46" s="20" t="s">
        <v>1</v>
      </c>
      <c r="C46" s="20" t="str">
        <f>B47&amp;1</f>
        <v>FFT1</v>
      </c>
      <c r="D46" s="20" t="s">
        <v>25695</v>
      </c>
      <c r="E46" s="20" t="str">
        <f t="shared" si="0"/>
        <v>Better MorningsFFT CombinedApr-20</v>
      </c>
      <c r="F46" s="20" t="s">
        <v>25696</v>
      </c>
      <c r="G46" s="23">
        <f>IFERROR(IF(E$1="","",(IF(SUMIF(data2!$A$2:$A$20003,$E46,data2!I$2:I$20003)=0,"",SUMIF(data2!$A$2:$A$20003,$E46,data2!I$2:I$20003)))/IF(SUMIF(data2!$A$2:$A$20003,$E46,data2!J$2:J$20003)=0,"",SUMIF(data2!$A$2:$A$20003,$E46,data2!J$2:J$20003))),0)</f>
        <v>0</v>
      </c>
      <c r="H46" s="221" t="str">
        <f>IFERROR(IF(E$1="","",(IF(SUMIF(data2!$A$2:$A$20003,$E46,data2!I$2:I$20003)=0,"",SUMIF(data2!$A$2:$A$20003,$E46,data2!I$2:I$20003)))),0)</f>
        <v/>
      </c>
      <c r="I46" s="221" t="str">
        <f>IFERROR(IF(E$1="","",(IF(SUMIF(data2!$A$2:$A$20003,$E46,data2!I$2:I$20003)=0,"",SUMIF(data2!$A$2:$A$20003,$E46,data2!J$2:J$20003)))),0)</f>
        <v/>
      </c>
      <c r="J46" s="23">
        <f>IFERROR(IF(E$1="","",(IF(SUMIF(data2!$A$2:$A$20003,$E46,data2!F$2:F$20003)=0,"",SUMIF(data2!$A$2:$A$20003,$E46,data2!F$2:F$20003)))/IF(SUMIF(data2!$A$2:$A$20003,$E46,data2!G$2:G$20003)=0,"",SUMIF(data2!$A$2:$A$20003,$E46,data2!G$2:G$20003))),0)</f>
        <v>0</v>
      </c>
      <c r="K46" s="225" t="str">
        <f>IFERROR(IF(E$1="","",(IF(SUMIF(data2!$A$2:$A$20003,$E46,data2!F$2:F$20003)=0,"",SUMIF(data2!$A$2:$A$20003,$E46,data2!F$2:F$20003)))),0)</f>
        <v/>
      </c>
      <c r="L46" s="225" t="str">
        <f>IFERROR(IF(E$1="","",(IF(SUMIF(data2!$A$2:$A$20003,$E46,data2!G$2:G$20003)=0,"",SUMIF(data2!$A$2:$A$20003,$E46,data2!G$2:G$20003)))),0)</f>
        <v/>
      </c>
      <c r="M46" s="23">
        <f>IFERROR(IF(E$1="","",(IF(SUMIF(data2!$A$2:$A$20003,$E46,data2!P$2:P$20003)=0,"",SUMIF(data2!$A$2:$A$20003,$E46,data2!P$2:P$20003)))/IF(SUMIF(data2!$A$2:$A$20003,$E46,data2!Q$2:Q$20003)=0,"",SUMIF(data2!$A$2:$A$20003,$E46,data2!Q$2:Q$20003))),0)</f>
        <v>0</v>
      </c>
      <c r="N46" s="227" t="str">
        <f>IFERROR(IF(E$1="","",(IF(SUMIF(data2!$A$2:$A$20003,$E46,data2!P$2:P$20003)=0,"",SUMIF(data2!$A$2:$A$20003,$E46,data2!P$2:P$20003)))),0)</f>
        <v/>
      </c>
      <c r="O46" s="227" t="str">
        <f>IFERROR(IF(E$1="","",(IF(SUMIF(data2!$A$2:$A$20003,$E46,data2!Q$2:Q$20003)=0,"",SUMIF(data2!$A$2:$A$20003,$E46,data2!Q$2:Q$20003)))),0)</f>
        <v/>
      </c>
    </row>
    <row r="47" spans="2:15" x14ac:dyDescent="0.25">
      <c r="B47" s="20" t="s">
        <v>1</v>
      </c>
      <c r="C47" s="20" t="str">
        <f>B48&amp;2</f>
        <v>FFT2</v>
      </c>
      <c r="D47" s="20" t="s">
        <v>23501</v>
      </c>
      <c r="E47" s="20" t="str">
        <f t="shared" si="0"/>
        <v>CatholicFFT CombinedApr-20</v>
      </c>
      <c r="F47" s="20" t="s">
        <v>25711</v>
      </c>
      <c r="G47" s="23">
        <f>IFERROR(IF(E$1="","",(IF(SUMIF(data2!$A$2:$A$20003,$E47,data2!I$2:I$20003)=0,"",SUMIF(data2!$A$2:$A$20003,$E47,data2!I$2:I$20003)))/IF(SUMIF(data2!$A$2:$A$20003,$E47,data2!J$2:J$20003)=0,"",SUMIF(data2!$A$2:$A$20003,$E47,data2!J$2:J$20003))),0)</f>
        <v>0</v>
      </c>
      <c r="H47" s="221" t="str">
        <f>IFERROR(IF(E$1="","",(IF(SUMIF(data2!$A$2:$A$20003,$E47,data2!I$2:I$20003)=0,"",SUMIF(data2!$A$2:$A$20003,$E47,data2!I$2:I$20003)))),0)</f>
        <v/>
      </c>
      <c r="I47" s="221" t="str">
        <f>IFERROR(IF(E$1="","",(IF(SUMIF(data2!$A$2:$A$20003,$E47,data2!I$2:I$20003)=0,"",SUMIF(data2!$A$2:$A$20003,$E47,data2!J$2:J$20003)))),0)</f>
        <v/>
      </c>
      <c r="J47" s="23">
        <f>IFERROR(IF(E$1="","",(IF(SUMIF(data2!$A$2:$A$20003,$E47,data2!F$2:F$20003)=0,"",SUMIF(data2!$A$2:$A$20003,$E47,data2!F$2:F$20003)))/IF(SUMIF(data2!$A$2:$A$20003,$E47,data2!G$2:G$20003)=0,"",SUMIF(data2!$A$2:$A$20003,$E47,data2!G$2:G$20003))),0)</f>
        <v>0</v>
      </c>
      <c r="K47" s="225" t="str">
        <f>IFERROR(IF(E$1="","",(IF(SUMIF(data2!$A$2:$A$20003,$E47,data2!F$2:F$20003)=0,"",SUMIF(data2!$A$2:$A$20003,$E47,data2!F$2:F$20003)))),0)</f>
        <v/>
      </c>
      <c r="L47" s="225" t="str">
        <f>IFERROR(IF(E$1="","",(IF(SUMIF(data2!$A$2:$A$20003,$E47,data2!G$2:G$20003)=0,"",SUMIF(data2!$A$2:$A$20003,$E47,data2!G$2:G$20003)))),0)</f>
        <v/>
      </c>
      <c r="M47" s="23">
        <f>IFERROR(IF(E$1="","",(IF(SUMIF(data2!$A$2:$A$20003,$E47,data2!P$2:P$20003)=0,"",SUMIF(data2!$A$2:$A$20003,$E47,data2!P$2:P$20003)))/IF(SUMIF(data2!$A$2:$A$20003,$E47,data2!Q$2:Q$20003)=0,"",SUMIF(data2!$A$2:$A$20003,$E47,data2!Q$2:Q$20003))),0)</f>
        <v>0</v>
      </c>
      <c r="N47" s="227" t="str">
        <f>IFERROR(IF(E$1="","",(IF(SUMIF(data2!$A$2:$A$20003,$E47,data2!P$2:P$20003)=0,"",SUMIF(data2!$A$2:$A$20003,$E47,data2!P$2:P$20003)))),0)</f>
        <v/>
      </c>
      <c r="O47" s="227" t="str">
        <f>IFERROR(IF(E$1="","",(IF(SUMIF(data2!$A$2:$A$20003,$E47,data2!Q$2:Q$20003)=0,"",SUMIF(data2!$A$2:$A$20003,$E47,data2!Q$2:Q$20003)))),0)</f>
        <v/>
      </c>
    </row>
    <row r="48" spans="2:15" x14ac:dyDescent="0.25">
      <c r="B48" s="20" t="s">
        <v>1</v>
      </c>
      <c r="C48" s="20" t="str">
        <f>B49&amp;3</f>
        <v>FFT3</v>
      </c>
      <c r="D48" s="20" t="s">
        <v>23502</v>
      </c>
      <c r="E48" s="20" t="str">
        <f t="shared" si="0"/>
        <v>First Home CareFFT CombinedApr-20</v>
      </c>
      <c r="F48" s="20" t="s">
        <v>25715</v>
      </c>
      <c r="G48" s="23">
        <f>IFERROR(IF(E$1="","",(IF(SUMIF(data2!$A$2:$A$20003,$E48,data2!I$2:I$20003)=0,"",SUMIF(data2!$A$2:$A$20003,$E48,data2!I$2:I$20003)))/IF(SUMIF(data2!$A$2:$A$20003,$E48,data2!J$2:J$20003)=0,"",SUMIF(data2!$A$2:$A$20003,$E48,data2!J$2:J$20003))),0)</f>
        <v>0</v>
      </c>
      <c r="H48" s="221" t="str">
        <f>IFERROR(IF(E$1="","",(IF(SUMIF(data2!$A$2:$A$20003,$E48,data2!I$2:I$20003)=0,"",SUMIF(data2!$A$2:$A$20003,$E48,data2!I$2:I$20003)))),0)</f>
        <v/>
      </c>
      <c r="I48" s="221" t="str">
        <f>IFERROR(IF(E$1="","",(IF(SUMIF(data2!$A$2:$A$20003,$E48,data2!I$2:I$20003)=0,"",SUMIF(data2!$A$2:$A$20003,$E48,data2!J$2:J$20003)))),0)</f>
        <v/>
      </c>
      <c r="J48" s="23">
        <f>IFERROR(IF(E$1="","",(IF(SUMIF(data2!$A$2:$A$20003,$E48,data2!F$2:F$20003)=0,"",SUMIF(data2!$A$2:$A$20003,$E48,data2!F$2:F$20003)))/IF(SUMIF(data2!$A$2:$A$20003,$E48,data2!G$2:G$20003)=0,"",SUMIF(data2!$A$2:$A$20003,$E48,data2!G$2:G$20003))),0)</f>
        <v>0</v>
      </c>
      <c r="K48" s="225" t="str">
        <f>IFERROR(IF(E$1="","",(IF(SUMIF(data2!$A$2:$A$20003,$E48,data2!F$2:F$20003)=0,"",SUMIF(data2!$A$2:$A$20003,$E48,data2!F$2:F$20003)))),0)</f>
        <v/>
      </c>
      <c r="L48" s="225" t="str">
        <f>IFERROR(IF(E$1="","",(IF(SUMIF(data2!$A$2:$A$20003,$E48,data2!G$2:G$20003)=0,"",SUMIF(data2!$A$2:$A$20003,$E48,data2!G$2:G$20003)))),0)</f>
        <v/>
      </c>
      <c r="M48" s="23">
        <f>IFERROR(IF(E$1="","",(IF(SUMIF(data2!$A$2:$A$20003,$E48,data2!P$2:P$20003)=0,"",SUMIF(data2!$A$2:$A$20003,$E48,data2!P$2:P$20003)))/IF(SUMIF(data2!$A$2:$A$20003,$E48,data2!Q$2:Q$20003)=0,"",SUMIF(data2!$A$2:$A$20003,$E48,data2!Q$2:Q$20003))),0)</f>
        <v>0</v>
      </c>
      <c r="N48" s="227" t="str">
        <f>IFERROR(IF(E$1="","",(IF(SUMIF(data2!$A$2:$A$20003,$E48,data2!P$2:P$20003)=0,"",SUMIF(data2!$A$2:$A$20003,$E48,data2!P$2:P$20003)))),0)</f>
        <v/>
      </c>
      <c r="O48" s="227" t="str">
        <f>IFERROR(IF(E$1="","",(IF(SUMIF(data2!$A$2:$A$20003,$E48,data2!Q$2:Q$20003)=0,"",SUMIF(data2!$A$2:$A$20003,$E48,data2!Q$2:Q$20003)))),0)</f>
        <v/>
      </c>
    </row>
    <row r="49" spans="2:15" x14ac:dyDescent="0.25">
      <c r="B49" s="20" t="s">
        <v>1</v>
      </c>
      <c r="C49" s="20" t="str">
        <f>B50&amp;4</f>
        <v>FFT4</v>
      </c>
      <c r="D49" s="20" t="s">
        <v>23503</v>
      </c>
      <c r="E49" s="20" t="str">
        <f t="shared" si="0"/>
        <v>Foundations for Home &amp; CommunityFFT CombinedApr-20</v>
      </c>
      <c r="F49" s="20" t="s">
        <v>25715</v>
      </c>
      <c r="G49" s="23">
        <f>IFERROR(IF(E$1="","",(IF(SUMIF(data2!$A$2:$A$20003,$E49,data2!I$2:I$20003)=0,"",SUMIF(data2!$A$2:$A$20003,$E49,data2!I$2:I$20003)))/IF(SUMIF(data2!$A$2:$A$20003,$E49,data2!J$2:J$20003)=0,"",SUMIF(data2!$A$2:$A$20003,$E49,data2!J$2:J$20003))),0)</f>
        <v>0</v>
      </c>
      <c r="H49" s="221" t="str">
        <f>IFERROR(IF(E$1="","",(IF(SUMIF(data2!$A$2:$A$20003,$E49,data2!I$2:I$20003)=0,"",SUMIF(data2!$A$2:$A$20003,$E49,data2!I$2:I$20003)))),0)</f>
        <v/>
      </c>
      <c r="I49" s="221" t="str">
        <f>IFERROR(IF(E$1="","",(IF(SUMIF(data2!$A$2:$A$20003,$E49,data2!I$2:I$20003)=0,"",SUMIF(data2!$A$2:$A$20003,$E49,data2!J$2:J$20003)))),0)</f>
        <v/>
      </c>
      <c r="J49" s="23">
        <f>IFERROR(IF(E$1="","",(IF(SUMIF(data2!$A$2:$A$20003,$E49,data2!F$2:F$20003)=0,"",SUMIF(data2!$A$2:$A$20003,$E49,data2!F$2:F$20003)))/IF(SUMIF(data2!$A$2:$A$20003,$E49,data2!G$2:G$20003)=0,"",SUMIF(data2!$A$2:$A$20003,$E49,data2!G$2:G$20003))),0)</f>
        <v>0</v>
      </c>
      <c r="K49" s="225" t="str">
        <f>IFERROR(IF(E$1="","",(IF(SUMIF(data2!$A$2:$A$20003,$E49,data2!F$2:F$20003)=0,"",SUMIF(data2!$A$2:$A$20003,$E49,data2!F$2:F$20003)))),0)</f>
        <v/>
      </c>
      <c r="L49" s="225" t="str">
        <f>IFERROR(IF(E$1="","",(IF(SUMIF(data2!$A$2:$A$20003,$E49,data2!G$2:G$20003)=0,"",SUMIF(data2!$A$2:$A$20003,$E49,data2!G$2:G$20003)))),0)</f>
        <v/>
      </c>
      <c r="M49" s="23">
        <f>IFERROR(IF(E$1="","",(IF(SUMIF(data2!$A$2:$A$20003,$E49,data2!P$2:P$20003)=0,"",SUMIF(data2!$A$2:$A$20003,$E49,data2!P$2:P$20003)))/IF(SUMIF(data2!$A$2:$A$20003,$E49,data2!Q$2:Q$20003)=0,"",SUMIF(data2!$A$2:$A$20003,$E49,data2!Q$2:Q$20003))),0)</f>
        <v>0</v>
      </c>
      <c r="N49" s="227" t="str">
        <f>IFERROR(IF(E$1="","",(IF(SUMIF(data2!$A$2:$A$20003,$E49,data2!P$2:P$20003)=0,"",SUMIF(data2!$A$2:$A$20003,$E49,data2!P$2:P$20003)))),0)</f>
        <v/>
      </c>
      <c r="O49" s="227" t="str">
        <f>IFERROR(IF(E$1="","",(IF(SUMIF(data2!$A$2:$A$20003,$E49,data2!Q$2:Q$20003)=0,"",SUMIF(data2!$A$2:$A$20003,$E49,data2!Q$2:Q$20003)))),0)</f>
        <v/>
      </c>
    </row>
    <row r="50" spans="2:15" x14ac:dyDescent="0.25">
      <c r="B50" s="20" t="s">
        <v>1</v>
      </c>
      <c r="C50" s="20" t="str">
        <f>B51&amp;5</f>
        <v>FFT5</v>
      </c>
      <c r="D50" s="20" t="s">
        <v>23504</v>
      </c>
      <c r="E50" s="20" t="str">
        <f t="shared" si="0"/>
        <v>HillcrestFFT CombinedApr-20</v>
      </c>
      <c r="F50" s="20" t="s">
        <v>23477</v>
      </c>
      <c r="G50" s="23">
        <f>IFERROR(IF(E$1="","",(IF(SUMIF(data2!$A$2:$A$20003,$E50,data2!I$2:I$20003)=0,"",SUMIF(data2!$A$2:$A$20003,$E50,data2!I$2:I$20003)))/IF(SUMIF(data2!$A$2:$A$20003,$E50,data2!J$2:J$20003)=0,"",SUMIF(data2!$A$2:$A$20003,$E50,data2!J$2:J$20003))),0)</f>
        <v>0</v>
      </c>
      <c r="H50" s="221" t="str">
        <f>IFERROR(IF(E$1="","",(IF(SUMIF(data2!$A$2:$A$20003,$E50,data2!I$2:I$20003)=0,"",SUMIF(data2!$A$2:$A$20003,$E50,data2!I$2:I$20003)))),0)</f>
        <v/>
      </c>
      <c r="I50" s="221" t="str">
        <f>IFERROR(IF(E$1="","",(IF(SUMIF(data2!$A$2:$A$20003,$E50,data2!I$2:I$20003)=0,"",SUMIF(data2!$A$2:$A$20003,$E50,data2!J$2:J$20003)))),0)</f>
        <v/>
      </c>
      <c r="J50" s="23">
        <f>IFERROR(IF(E$1="","",(IF(SUMIF(data2!$A$2:$A$20003,$E50,data2!F$2:F$20003)=0,"",SUMIF(data2!$A$2:$A$20003,$E50,data2!F$2:F$20003)))/IF(SUMIF(data2!$A$2:$A$20003,$E50,data2!G$2:G$20003)=0,"",SUMIF(data2!$A$2:$A$20003,$E50,data2!G$2:G$20003))),0)</f>
        <v>0</v>
      </c>
      <c r="K50" s="225" t="str">
        <f>IFERROR(IF(E$1="","",(IF(SUMIF(data2!$A$2:$A$20003,$E50,data2!F$2:F$20003)=0,"",SUMIF(data2!$A$2:$A$20003,$E50,data2!F$2:F$20003)))),0)</f>
        <v/>
      </c>
      <c r="L50" s="225" t="str">
        <f>IFERROR(IF(E$1="","",(IF(SUMIF(data2!$A$2:$A$20003,$E50,data2!G$2:G$20003)=0,"",SUMIF(data2!$A$2:$A$20003,$E50,data2!G$2:G$20003)))),0)</f>
        <v/>
      </c>
      <c r="M50" s="23">
        <f>IFERROR(IF(E$1="","",(IF(SUMIF(data2!$A$2:$A$20003,$E50,data2!P$2:P$20003)=0,"",SUMIF(data2!$A$2:$A$20003,$E50,data2!P$2:P$20003)))/IF(SUMIF(data2!$A$2:$A$20003,$E50,data2!Q$2:Q$20003)=0,"",SUMIF(data2!$A$2:$A$20003,$E50,data2!Q$2:Q$20003))),0)</f>
        <v>0</v>
      </c>
      <c r="N50" s="227" t="str">
        <f>IFERROR(IF(E$1="","",(IF(SUMIF(data2!$A$2:$A$20003,$E50,data2!P$2:P$20003)=0,"",SUMIF(data2!$A$2:$A$20003,$E50,data2!P$2:P$20003)))),0)</f>
        <v/>
      </c>
      <c r="O50" s="227" t="str">
        <f>IFERROR(IF(E$1="","",(IF(SUMIF(data2!$A$2:$A$20003,$E50,data2!Q$2:Q$20003)=0,"",SUMIF(data2!$A$2:$A$20003,$E50,data2!Q$2:Q$20003)))),0)</f>
        <v/>
      </c>
    </row>
    <row r="51" spans="2:15" x14ac:dyDescent="0.25">
      <c r="B51" s="20" t="s">
        <v>1</v>
      </c>
      <c r="C51" s="20" t="str">
        <f>B51&amp;6</f>
        <v>FFT6</v>
      </c>
      <c r="D51" s="20" t="s">
        <v>23505</v>
      </c>
      <c r="E51" s="20" t="str">
        <f t="shared" si="0"/>
        <v>PASSFFT CombinedApr-20</v>
      </c>
      <c r="F51" s="20" t="s">
        <v>6</v>
      </c>
      <c r="G51" s="23">
        <f>IFERROR(IF(E$1="","",(IF(SUMIF(data2!$A$2:$A$20003,$E51,data2!I$2:I$20003)=0,"",SUMIF(data2!$A$2:$A$20003,$E51,data2!I$2:I$20003)))/IF(SUMIF(data2!$A$2:$A$20003,$E51,data2!J$2:J$20003)=0,"",SUMIF(data2!$A$2:$A$20003,$E51,data2!J$2:J$20003))),0)</f>
        <v>0.96666666666666667</v>
      </c>
      <c r="H51" s="221">
        <f>IFERROR(IF(E$1="","",(IF(SUMIF(data2!$A$2:$A$20003,$E51,data2!I$2:I$20003)=0,"",SUMIF(data2!$A$2:$A$20003,$E51,data2!I$2:I$20003)))),0)</f>
        <v>29</v>
      </c>
      <c r="I51" s="221">
        <f>IFERROR(IF(E$1="","",(IF(SUMIF(data2!$A$2:$A$20003,$E51,data2!I$2:I$20003)=0,"",SUMIF(data2!$A$2:$A$20003,$E51,data2!J$2:J$20003)))),0)</f>
        <v>30</v>
      </c>
      <c r="J51" s="23">
        <f>IFERROR(IF(E$1="","",(IF(SUMIF(data2!$A$2:$A$20003,$E51,data2!F$2:F$20003)=0,"",SUMIF(data2!$A$2:$A$20003,$E51,data2!F$2:F$20003)))/IF(SUMIF(data2!$A$2:$A$20003,$E51,data2!G$2:G$20003)=0,"",SUMIF(data2!$A$2:$A$20003,$E51,data2!G$2:G$20003))),0)</f>
        <v>0.83333333333333337</v>
      </c>
      <c r="K51" s="225">
        <f>IFERROR(IF(E$1="","",(IF(SUMIF(data2!$A$2:$A$20003,$E51,data2!F$2:F$20003)=0,"",SUMIF(data2!$A$2:$A$20003,$E51,data2!F$2:F$20003)))),0)</f>
        <v>5</v>
      </c>
      <c r="L51" s="225">
        <f>IFERROR(IF(E$1="","",(IF(SUMIF(data2!$A$2:$A$20003,$E51,data2!G$2:G$20003)=0,"",SUMIF(data2!$A$2:$A$20003,$E51,data2!G$2:G$20003)))),0)</f>
        <v>6</v>
      </c>
      <c r="M51" s="23">
        <f>IFERROR(IF(E$1="","",(IF(SUMIF(data2!$A$2:$A$20003,$E51,data2!P$2:P$20003)=0,"",SUMIF(data2!$A$2:$A$20003,$E51,data2!P$2:P$20003)))/IF(SUMIF(data2!$A$2:$A$20003,$E51,data2!Q$2:Q$20003)=0,"",SUMIF(data2!$A$2:$A$20003,$E51,data2!Q$2:Q$20003))),0)</f>
        <v>0.625</v>
      </c>
      <c r="N51" s="227">
        <f>IFERROR(IF(E$1="","",(IF(SUMIF(data2!$A$2:$A$20003,$E51,data2!P$2:P$20003)=0,"",SUMIF(data2!$A$2:$A$20003,$E51,data2!P$2:P$20003)))),0)</f>
        <v>5</v>
      </c>
      <c r="O51" s="227">
        <f>IFERROR(IF(E$1="","",(IF(SUMIF(data2!$A$2:$A$20003,$E51,data2!Q$2:Q$20003)=0,"",SUMIF(data2!$A$2:$A$20003,$E51,data2!Q$2:Q$20003)))),0)</f>
        <v>8</v>
      </c>
    </row>
    <row r="52" spans="2:15" x14ac:dyDescent="0.25">
      <c r="B52" s="20" t="s">
        <v>11</v>
      </c>
      <c r="C52" s="20" t="str">
        <f>B52&amp;1</f>
        <v>MST1</v>
      </c>
      <c r="D52" s="20" t="s">
        <v>23506</v>
      </c>
      <c r="E52" s="20" t="str">
        <f t="shared" si="0"/>
        <v>LCSMST CombinedApr-20</v>
      </c>
      <c r="F52" s="20" t="s">
        <v>25718</v>
      </c>
      <c r="G52" s="23">
        <f>IFERROR(IF(E$1="","",(IF(SUMIF(data2!$A$2:$A$20003,$E52,data2!I$2:I$20003)=0,"",SUMIF(data2!$A$2:$A$20003,$E52,data2!I$2:I$20003)))/IF(SUMIF(data2!$A$2:$A$20003,$E52,data2!J$2:J$20003)=0,"",SUMIF(data2!$A$2:$A$20003,$E52,data2!J$2:J$20003))),0)</f>
        <v>0</v>
      </c>
      <c r="H52" s="221" t="str">
        <f>IFERROR(IF(E$1="","",(IF(SUMIF(data2!$A$2:$A$20003,$E52,data2!I$2:I$20003)=0,"",SUMIF(data2!$A$2:$A$20003,$E52,data2!I$2:I$20003)))),0)</f>
        <v/>
      </c>
      <c r="I52" s="221" t="str">
        <f>IFERROR(IF(E$1="","",(IF(SUMIF(data2!$A$2:$A$20003,$E52,data2!I$2:I$20003)=0,"",SUMIF(data2!$A$2:$A$20003,$E52,data2!J$2:J$20003)))),0)</f>
        <v/>
      </c>
      <c r="J52" s="23">
        <f>IFERROR(IF(E$1="","",(IF(SUMIF(data2!$A$2:$A$20003,$E52,data2!F$2:F$20003)=0,"",SUMIF(data2!$A$2:$A$20003,$E52,data2!F$2:F$20003)))/IF(SUMIF(data2!$A$2:$A$20003,$E52,data2!G$2:G$20003)=0,"",SUMIF(data2!$A$2:$A$20003,$E52,data2!G$2:G$20003))),0)</f>
        <v>0</v>
      </c>
      <c r="K52" s="225" t="str">
        <f>IFERROR(IF(E$1="","",(IF(SUMIF(data2!$A$2:$A$20003,$E52,data2!F$2:F$20003)=0,"",SUMIF(data2!$A$2:$A$20003,$E52,data2!F$2:F$20003)))),0)</f>
        <v/>
      </c>
      <c r="L52" s="225" t="str">
        <f>IFERROR(IF(E$1="","",(IF(SUMIF(data2!$A$2:$A$20003,$E52,data2!G$2:G$20003)=0,"",SUMIF(data2!$A$2:$A$20003,$E52,data2!G$2:G$20003)))),0)</f>
        <v/>
      </c>
      <c r="M52" s="23">
        <f>IFERROR(IF(E$1="","",(IF(SUMIF(data2!$A$2:$A$20003,$E52,data2!P$2:P$20003)=0,"",SUMIF(data2!$A$2:$A$20003,$E52,data2!P$2:P$20003)))/IF(SUMIF(data2!$A$2:$A$20003,$E52,data2!Q$2:Q$20003)=0,"",SUMIF(data2!$A$2:$A$20003,$E52,data2!Q$2:Q$20003))),0)</f>
        <v>1</v>
      </c>
      <c r="N52" s="227">
        <f>IFERROR(IF(E$1="","",(IF(SUMIF(data2!$A$2:$A$20003,$E52,data2!P$2:P$20003)=0,"",SUMIF(data2!$A$2:$A$20003,$E52,data2!P$2:P$20003)))),0)</f>
        <v>6</v>
      </c>
      <c r="O52" s="227">
        <f>IFERROR(IF(E$1="","",(IF(SUMIF(data2!$A$2:$A$20003,$E52,data2!Q$2:Q$20003)=0,"",SUMIF(data2!$A$2:$A$20003,$E52,data2!Q$2:Q$20003)))),0)</f>
        <v>6</v>
      </c>
    </row>
    <row r="53" spans="2:15" x14ac:dyDescent="0.25">
      <c r="B53" s="20" t="s">
        <v>11</v>
      </c>
      <c r="C53" s="20" t="str">
        <f>B53&amp;2</f>
        <v>MST2</v>
      </c>
      <c r="D53" s="20" t="s">
        <v>23507</v>
      </c>
      <c r="E53" s="20" t="str">
        <f t="shared" si="0"/>
        <v>MBI HSMST CombinedApr-20</v>
      </c>
      <c r="F53" s="20" t="s">
        <v>23484</v>
      </c>
      <c r="G53" s="23">
        <f>IFERROR(IF(E$1="","",(IF(SUMIF(data2!$A$2:$A$20003,$E53,data2!I$2:I$20003)=0,"",SUMIF(data2!$A$2:$A$20003,$E53,data2!I$2:I$20003)))/IF(SUMIF(data2!$A$2:$A$20003,$E53,data2!J$2:J$20003)=0,"",SUMIF(data2!$A$2:$A$20003,$E53,data2!J$2:J$20003))),0)</f>
        <v>0.8</v>
      </c>
      <c r="H53" s="221">
        <f>IFERROR(IF(E$1="","",(IF(SUMIF(data2!$A$2:$A$20003,$E53,data2!I$2:I$20003)=0,"",SUMIF(data2!$A$2:$A$20003,$E53,data2!I$2:I$20003)))),0)</f>
        <v>8</v>
      </c>
      <c r="I53" s="221">
        <f>IFERROR(IF(E$1="","",(IF(SUMIF(data2!$A$2:$A$20003,$E53,data2!I$2:I$20003)=0,"",SUMIF(data2!$A$2:$A$20003,$E53,data2!J$2:J$20003)))),0)</f>
        <v>10</v>
      </c>
      <c r="J53" s="23">
        <f>IFERROR(IF(E$1="","",(IF(SUMIF(data2!$A$2:$A$20003,$E53,data2!F$2:F$20003)=0,"",SUMIF(data2!$A$2:$A$20003,$E53,data2!F$2:F$20003)))/IF(SUMIF(data2!$A$2:$A$20003,$E53,data2!G$2:G$20003)=0,"",SUMIF(data2!$A$2:$A$20003,$E53,data2!G$2:G$20003))),0)</f>
        <v>0.66666666666666663</v>
      </c>
      <c r="K53" s="225">
        <f>IFERROR(IF(E$1="","",(IF(SUMIF(data2!$A$2:$A$20003,$E53,data2!F$2:F$20003)=0,"",SUMIF(data2!$A$2:$A$20003,$E53,data2!F$2:F$20003)))),0)</f>
        <v>2</v>
      </c>
      <c r="L53" s="225">
        <f>IFERROR(IF(E$1="","",(IF(SUMIF(data2!$A$2:$A$20003,$E53,data2!G$2:G$20003)=0,"",SUMIF(data2!$A$2:$A$20003,$E53,data2!G$2:G$20003)))),0)</f>
        <v>3</v>
      </c>
      <c r="M53" s="23">
        <f>IFERROR(IF(E$1="","",(IF(SUMIF(data2!$A$2:$A$20003,$E53,data2!P$2:P$20003)=0,"",SUMIF(data2!$A$2:$A$20003,$E53,data2!P$2:P$20003)))/IF(SUMIF(data2!$A$2:$A$20003,$E53,data2!Q$2:Q$20003)=0,"",SUMIF(data2!$A$2:$A$20003,$E53,data2!Q$2:Q$20003))),0)</f>
        <v>0</v>
      </c>
      <c r="N53" s="227" t="str">
        <f>IFERROR(IF(E$1="","",(IF(SUMIF(data2!$A$2:$A$20003,$E53,data2!P$2:P$20003)=0,"",SUMIF(data2!$A$2:$A$20003,$E53,data2!P$2:P$20003)))),0)</f>
        <v/>
      </c>
      <c r="O53" s="227" t="str">
        <f>IFERROR(IF(E$1="","",(IF(SUMIF(data2!$A$2:$A$20003,$E53,data2!Q$2:Q$20003)=0,"",SUMIF(data2!$A$2:$A$20003,$E53,data2!Q$2:Q$20003)))),0)</f>
        <v/>
      </c>
    </row>
    <row r="54" spans="2:15" x14ac:dyDescent="0.25">
      <c r="B54" s="20" t="s">
        <v>11</v>
      </c>
      <c r="C54" s="20" t="str">
        <f>B54&amp;3</f>
        <v>MST3</v>
      </c>
      <c r="D54" s="20" t="s">
        <v>23508</v>
      </c>
      <c r="E54" s="20" t="str">
        <f t="shared" si="0"/>
        <v>Youth VillagesMST CombinedApr-20</v>
      </c>
      <c r="F54" s="20" t="s">
        <v>25722</v>
      </c>
      <c r="G54" s="23">
        <f>IFERROR(IF(E$1="","",(IF(SUMIF(data2!$A$2:$A$20003,$E54,data2!I$2:I$20003)=0,"",SUMIF(data2!$A$2:$A$20003,$E54,data2!I$2:I$20003)))/IF(SUMIF(data2!$A$2:$A$20003,$E54,data2!J$2:J$20003)=0,"",SUMIF(data2!$A$2:$A$20003,$E54,data2!J$2:J$20003))),0)</f>
        <v>0</v>
      </c>
      <c r="H54" s="221" t="str">
        <f>IFERROR(IF(E$1="","",(IF(SUMIF(data2!$A$2:$A$20003,$E54,data2!I$2:I$20003)=0,"",SUMIF(data2!$A$2:$A$20003,$E54,data2!I$2:I$20003)))),0)</f>
        <v/>
      </c>
      <c r="I54" s="221" t="str">
        <f>IFERROR(IF(E$1="","",(IF(SUMIF(data2!$A$2:$A$20003,$E54,data2!I$2:I$20003)=0,"",SUMIF(data2!$A$2:$A$20003,$E54,data2!J$2:J$20003)))),0)</f>
        <v/>
      </c>
      <c r="J54" s="23">
        <f>IFERROR(IF(E$1="","",(IF(SUMIF(data2!$A$2:$A$20003,$E54,data2!F$2:F$20003)=0,"",SUMIF(data2!$A$2:$A$20003,$E54,data2!F$2:F$20003)))/IF(SUMIF(data2!$A$2:$A$20003,$E54,data2!G$2:G$20003)=0,"",SUMIF(data2!$A$2:$A$20003,$E54,data2!G$2:G$20003))),0)</f>
        <v>0</v>
      </c>
      <c r="K54" s="225" t="str">
        <f>IFERROR(IF(E$1="","",(IF(SUMIF(data2!$A$2:$A$20003,$E54,data2!F$2:F$20003)=0,"",SUMIF(data2!$A$2:$A$20003,$E54,data2!F$2:F$20003)))),0)</f>
        <v/>
      </c>
      <c r="L54" s="225" t="str">
        <f>IFERROR(IF(E$1="","",(IF(SUMIF(data2!$A$2:$A$20003,$E54,data2!G$2:G$20003)=0,"",SUMIF(data2!$A$2:$A$20003,$E54,data2!G$2:G$20003)))),0)</f>
        <v/>
      </c>
      <c r="M54" s="23">
        <f>IFERROR(IF(E$1="","",(IF(SUMIF(data2!$A$2:$A$20003,$E54,data2!P$2:P$20003)=0,"",SUMIF(data2!$A$2:$A$20003,$E54,data2!P$2:P$20003)))/IF(SUMIF(data2!$A$2:$A$20003,$E54,data2!Q$2:Q$20003)=0,"",SUMIF(data2!$A$2:$A$20003,$E54,data2!Q$2:Q$20003))),0)</f>
        <v>0</v>
      </c>
      <c r="N54" s="227" t="str">
        <f>IFERROR(IF(E$1="","",(IF(SUMIF(data2!$A$2:$A$20003,$E54,data2!P$2:P$20003)=0,"",SUMIF(data2!$A$2:$A$20003,$E54,data2!P$2:P$20003)))),0)</f>
        <v/>
      </c>
      <c r="O54" s="227" t="str">
        <f>IFERROR(IF(E$1="","",(IF(SUMIF(data2!$A$2:$A$20003,$E54,data2!Q$2:Q$20003)=0,"",SUMIF(data2!$A$2:$A$20003,$E54,data2!Q$2:Q$20003)))),0)</f>
        <v/>
      </c>
    </row>
    <row r="55" spans="2:15" x14ac:dyDescent="0.25">
      <c r="B55" s="20" t="s">
        <v>12</v>
      </c>
      <c r="C55" s="20" t="str">
        <f>B55&amp;1</f>
        <v>MST-PSB1</v>
      </c>
      <c r="D55" s="20" t="s">
        <v>23509</v>
      </c>
      <c r="E55" s="20" t="str">
        <f t="shared" si="0"/>
        <v>Youth VillagesMST-PSB CombinedApr-20</v>
      </c>
      <c r="F55" s="20" t="s">
        <v>25722</v>
      </c>
      <c r="G55" s="23">
        <f>IFERROR(IF(E$1="","",(IF(SUMIF(data2!$A$2:$A$20003,$E55,data2!I$2:I$20003)=0,"",SUMIF(data2!$A$2:$A$20003,$E55,data2!I$2:I$20003)))/IF(SUMIF(data2!$A$2:$A$20003,$E55,data2!J$2:J$20003)=0,"",SUMIF(data2!$A$2:$A$20003,$E55,data2!J$2:J$20003))),0)</f>
        <v>0</v>
      </c>
      <c r="H55" s="221" t="str">
        <f>IFERROR(IF(E$1="","",(IF(SUMIF(data2!$A$2:$A$20003,$E55,data2!I$2:I$20003)=0,"",SUMIF(data2!$A$2:$A$20003,$E55,data2!I$2:I$20003)))),0)</f>
        <v/>
      </c>
      <c r="I55" s="221" t="str">
        <f>IFERROR(IF(E$1="","",(IF(SUMIF(data2!$A$2:$A$20003,$E55,data2!I$2:I$20003)=0,"",SUMIF(data2!$A$2:$A$20003,$E55,data2!J$2:J$20003)))),0)</f>
        <v/>
      </c>
      <c r="J55" s="23">
        <f>IFERROR(IF(E$1="","",(IF(SUMIF(data2!$A$2:$A$20003,$E55,data2!F$2:F$20003)=0,"",SUMIF(data2!$A$2:$A$20003,$E55,data2!F$2:F$20003)))/IF(SUMIF(data2!$A$2:$A$20003,$E55,data2!G$2:G$20003)=0,"",SUMIF(data2!$A$2:$A$20003,$E55,data2!G$2:G$20003))),0)</f>
        <v>0</v>
      </c>
      <c r="K55" s="225" t="str">
        <f>IFERROR(IF(E$1="","",(IF(SUMIF(data2!$A$2:$A$20003,$E55,data2!F$2:F$20003)=0,"",SUMIF(data2!$A$2:$A$20003,$E55,data2!F$2:F$20003)))),0)</f>
        <v/>
      </c>
      <c r="L55" s="225" t="str">
        <f>IFERROR(IF(E$1="","",(IF(SUMIF(data2!$A$2:$A$20003,$E55,data2!G$2:G$20003)=0,"",SUMIF(data2!$A$2:$A$20003,$E55,data2!G$2:G$20003)))),0)</f>
        <v/>
      </c>
      <c r="M55" s="23">
        <f>IFERROR(IF(E$1="","",(IF(SUMIF(data2!$A$2:$A$20003,$E55,data2!P$2:P$20003)=0,"",SUMIF(data2!$A$2:$A$20003,$E55,data2!P$2:P$20003)))/IF(SUMIF(data2!$A$2:$A$20003,$E55,data2!Q$2:Q$20003)=0,"",SUMIF(data2!$A$2:$A$20003,$E55,data2!Q$2:Q$20003))),0)</f>
        <v>0</v>
      </c>
      <c r="N55" s="227" t="str">
        <f>IFERROR(IF(E$1="","",(IF(SUMIF(data2!$A$2:$A$20003,$E55,data2!P$2:P$20003)=0,"",SUMIF(data2!$A$2:$A$20003,$E55,data2!P$2:P$20003)))),0)</f>
        <v/>
      </c>
      <c r="O55" s="227" t="str">
        <f>IFERROR(IF(E$1="","",(IF(SUMIF(data2!$A$2:$A$20003,$E55,data2!Q$2:Q$20003)=0,"",SUMIF(data2!$A$2:$A$20003,$E55,data2!Q$2:Q$20003)))),0)</f>
        <v/>
      </c>
    </row>
    <row r="56" spans="2:15" x14ac:dyDescent="0.25">
      <c r="B56" s="20" t="s">
        <v>10</v>
      </c>
      <c r="C56" s="20" t="str">
        <f>B56&amp;1</f>
        <v>TF-CBT1</v>
      </c>
      <c r="D56" s="20" t="s">
        <v>23510</v>
      </c>
      <c r="E56" s="20" t="str">
        <f t="shared" si="0"/>
        <v>Community ConnectionsTF-CBT CombinedApr-20</v>
      </c>
      <c r="F56" s="20" t="s">
        <v>23468</v>
      </c>
      <c r="G56" s="23">
        <f>IFERROR(IF(E$1="","",(IF(SUMIF(data2!$A$2:$A$20003,$E56,data2!I$2:I$20003)=0,"",SUMIF(data2!$A$2:$A$20003,$E56,data2!I$2:I$20003)))/IF(SUMIF(data2!$A$2:$A$20003,$E56,data2!J$2:J$20003)=0,"",SUMIF(data2!$A$2:$A$20003,$E56,data2!J$2:J$20003))),0)</f>
        <v>0.4</v>
      </c>
      <c r="H56" s="221">
        <f>IFERROR(IF(E$1="","",(IF(SUMIF(data2!$A$2:$A$20003,$E56,data2!I$2:I$20003)=0,"",SUMIF(data2!$A$2:$A$20003,$E56,data2!I$2:I$20003)))),0)</f>
        <v>2</v>
      </c>
      <c r="I56" s="221">
        <f>IFERROR(IF(E$1="","",(IF(SUMIF(data2!$A$2:$A$20003,$E56,data2!I$2:I$20003)=0,"",SUMIF(data2!$A$2:$A$20003,$E56,data2!J$2:J$20003)))),0)</f>
        <v>5</v>
      </c>
      <c r="J56" s="23">
        <f>IFERROR(IF(E$1="","",(IF(SUMIF(data2!$A$2:$A$20003,$E56,data2!F$2:F$20003)=0,"",SUMIF(data2!$A$2:$A$20003,$E56,data2!F$2:F$20003)))/IF(SUMIF(data2!$A$2:$A$20003,$E56,data2!G$2:G$20003)=0,"",SUMIF(data2!$A$2:$A$20003,$E56,data2!G$2:G$20003))),0)</f>
        <v>0.2857142857142857</v>
      </c>
      <c r="K56" s="225">
        <f>IFERROR(IF(E$1="","",(IF(SUMIF(data2!$A$2:$A$20003,$E56,data2!F$2:F$20003)=0,"",SUMIF(data2!$A$2:$A$20003,$E56,data2!F$2:F$20003)))),0)</f>
        <v>1</v>
      </c>
      <c r="L56" s="225">
        <f>IFERROR(IF(E$1="","",(IF(SUMIF(data2!$A$2:$A$20003,$E56,data2!G$2:G$20003)=0,"",SUMIF(data2!$A$2:$A$20003,$E56,data2!G$2:G$20003)))),0)</f>
        <v>3.5</v>
      </c>
      <c r="M56" s="23">
        <f>IFERROR(IF(E$1="","",(IF(SUMIF(data2!$A$2:$A$20003,$E56,data2!P$2:P$20003)=0,"",SUMIF(data2!$A$2:$A$20003,$E56,data2!P$2:P$20003)))/IF(SUMIF(data2!$A$2:$A$20003,$E56,data2!Q$2:Q$20003)=0,"",SUMIF(data2!$A$2:$A$20003,$E56,data2!Q$2:Q$20003))),0)</f>
        <v>0</v>
      </c>
      <c r="N56" s="227" t="str">
        <f>IFERROR(IF(E$1="","",(IF(SUMIF(data2!$A$2:$A$20003,$E56,data2!P$2:P$20003)=0,"",SUMIF(data2!$A$2:$A$20003,$E56,data2!P$2:P$20003)))),0)</f>
        <v/>
      </c>
      <c r="O56" s="227">
        <f>IFERROR(IF(E$1="","",(IF(SUMIF(data2!$A$2:$A$20003,$E56,data2!Q$2:Q$20003)=0,"",SUMIF(data2!$A$2:$A$20003,$E56,data2!Q$2:Q$20003)))),0)</f>
        <v>1</v>
      </c>
    </row>
    <row r="57" spans="2:15" x14ac:dyDescent="0.25">
      <c r="B57" s="20" t="s">
        <v>10</v>
      </c>
      <c r="C57" s="20" t="str">
        <f>B57&amp;2</f>
        <v>TF-CBT2</v>
      </c>
      <c r="D57" s="20" t="s">
        <v>23511</v>
      </c>
      <c r="E57" s="20" t="str">
        <f t="shared" si="0"/>
        <v>First Home CareTF-CBT CombinedApr-20</v>
      </c>
      <c r="F57" s="20" t="s">
        <v>25715</v>
      </c>
      <c r="G57" s="23">
        <f>IFERROR(IF(E$1="","",(IF(SUMIF(data2!$A$2:$A$20003,$E57,data2!I$2:I$20003)=0,"",SUMIF(data2!$A$2:$A$20003,$E57,data2!I$2:I$20003)))/IF(SUMIF(data2!$A$2:$A$20003,$E57,data2!J$2:J$20003)=0,"",SUMIF(data2!$A$2:$A$20003,$E57,data2!J$2:J$20003))),0)</f>
        <v>0</v>
      </c>
      <c r="H57" s="221" t="str">
        <f>IFERROR(IF(E$1="","",(IF(SUMIF(data2!$A$2:$A$20003,$E57,data2!I$2:I$20003)=0,"",SUMIF(data2!$A$2:$A$20003,$E57,data2!I$2:I$20003)))),0)</f>
        <v/>
      </c>
      <c r="I57" s="221" t="str">
        <f>IFERROR(IF(E$1="","",(IF(SUMIF(data2!$A$2:$A$20003,$E57,data2!I$2:I$20003)=0,"",SUMIF(data2!$A$2:$A$20003,$E57,data2!J$2:J$20003)))),0)</f>
        <v/>
      </c>
      <c r="J57" s="23">
        <f>IFERROR(IF(E$1="","",(IF(SUMIF(data2!$A$2:$A$20003,$E57,data2!F$2:F$20003)=0,"",SUMIF(data2!$A$2:$A$20003,$E57,data2!F$2:F$20003)))/IF(SUMIF(data2!$A$2:$A$20003,$E57,data2!G$2:G$20003)=0,"",SUMIF(data2!$A$2:$A$20003,$E57,data2!G$2:G$20003))),0)</f>
        <v>0</v>
      </c>
      <c r="K57" s="225" t="str">
        <f>IFERROR(IF(E$1="","",(IF(SUMIF(data2!$A$2:$A$20003,$E57,data2!F$2:F$20003)=0,"",SUMIF(data2!$A$2:$A$20003,$E57,data2!F$2:F$20003)))),0)</f>
        <v/>
      </c>
      <c r="L57" s="225" t="str">
        <f>IFERROR(IF(E$1="","",(IF(SUMIF(data2!$A$2:$A$20003,$E57,data2!G$2:G$20003)=0,"",SUMIF(data2!$A$2:$A$20003,$E57,data2!G$2:G$20003)))),0)</f>
        <v/>
      </c>
      <c r="M57" s="23">
        <f>IFERROR(IF(E$1="","",(IF(SUMIF(data2!$A$2:$A$20003,$E57,data2!P$2:P$20003)=0,"",SUMIF(data2!$A$2:$A$20003,$E57,data2!P$2:P$20003)))/IF(SUMIF(data2!$A$2:$A$20003,$E57,data2!Q$2:Q$20003)=0,"",SUMIF(data2!$A$2:$A$20003,$E57,data2!Q$2:Q$20003))),0)</f>
        <v>0</v>
      </c>
      <c r="N57" s="227" t="str">
        <f>IFERROR(IF(E$1="","",(IF(SUMIF(data2!$A$2:$A$20003,$E57,data2!P$2:P$20003)=0,"",SUMIF(data2!$A$2:$A$20003,$E57,data2!P$2:P$20003)))),0)</f>
        <v/>
      </c>
      <c r="O57" s="227" t="str">
        <f>IFERROR(IF(E$1="","",(IF(SUMIF(data2!$A$2:$A$20003,$E57,data2!Q$2:Q$20003)=0,"",SUMIF(data2!$A$2:$A$20003,$E57,data2!Q$2:Q$20003)))),0)</f>
        <v/>
      </c>
    </row>
    <row r="58" spans="2:15" x14ac:dyDescent="0.25">
      <c r="B58" s="20" t="s">
        <v>10</v>
      </c>
      <c r="C58" s="20" t="str">
        <f>B58&amp;3</f>
        <v>TF-CBT3</v>
      </c>
      <c r="D58" s="20" t="s">
        <v>23512</v>
      </c>
      <c r="E58" s="20" t="str">
        <f t="shared" si="0"/>
        <v>Foundations for Home &amp; CommunityTF-CBT CombinedApr-20</v>
      </c>
      <c r="F58" s="20" t="s">
        <v>25715</v>
      </c>
      <c r="G58" s="23">
        <f>IFERROR(IF(E$1="","",(IF(SUMIF(data2!$A$2:$A$20003,$E58,data2!I$2:I$20003)=0,"",SUMIF(data2!$A$2:$A$20003,$E58,data2!I$2:I$20003)))/IF(SUMIF(data2!$A$2:$A$20003,$E58,data2!J$2:J$20003)=0,"",SUMIF(data2!$A$2:$A$20003,$E58,data2!J$2:J$20003))),0)</f>
        <v>0</v>
      </c>
      <c r="H58" s="221" t="str">
        <f>IFERROR(IF(E$1="","",(IF(SUMIF(data2!$A$2:$A$20003,$E58,data2!I$2:I$20003)=0,"",SUMIF(data2!$A$2:$A$20003,$E58,data2!I$2:I$20003)))),0)</f>
        <v/>
      </c>
      <c r="I58" s="221" t="str">
        <f>IFERROR(IF(E$1="","",(IF(SUMIF(data2!$A$2:$A$20003,$E58,data2!I$2:I$20003)=0,"",SUMIF(data2!$A$2:$A$20003,$E58,data2!J$2:J$20003)))),0)</f>
        <v/>
      </c>
      <c r="J58" s="23">
        <f>IFERROR(IF(E$1="","",(IF(SUMIF(data2!$A$2:$A$20003,$E58,data2!F$2:F$20003)=0,"",SUMIF(data2!$A$2:$A$20003,$E58,data2!F$2:F$20003)))/IF(SUMIF(data2!$A$2:$A$20003,$E58,data2!G$2:G$20003)=0,"",SUMIF(data2!$A$2:$A$20003,$E58,data2!G$2:G$20003))),0)</f>
        <v>0</v>
      </c>
      <c r="K58" s="225" t="str">
        <f>IFERROR(IF(E$1="","",(IF(SUMIF(data2!$A$2:$A$20003,$E58,data2!F$2:F$20003)=0,"",SUMIF(data2!$A$2:$A$20003,$E58,data2!F$2:F$20003)))),0)</f>
        <v/>
      </c>
      <c r="L58" s="225" t="str">
        <f>IFERROR(IF(E$1="","",(IF(SUMIF(data2!$A$2:$A$20003,$E58,data2!G$2:G$20003)=0,"",SUMIF(data2!$A$2:$A$20003,$E58,data2!G$2:G$20003)))),0)</f>
        <v/>
      </c>
      <c r="M58" s="23">
        <f>IFERROR(IF(E$1="","",(IF(SUMIF(data2!$A$2:$A$20003,$E58,data2!P$2:P$20003)=0,"",SUMIF(data2!$A$2:$A$20003,$E58,data2!P$2:P$20003)))/IF(SUMIF(data2!$A$2:$A$20003,$E58,data2!Q$2:Q$20003)=0,"",SUMIF(data2!$A$2:$A$20003,$E58,data2!Q$2:Q$20003))),0)</f>
        <v>0</v>
      </c>
      <c r="N58" s="227" t="str">
        <f>IFERROR(IF(E$1="","",(IF(SUMIF(data2!$A$2:$A$20003,$E58,data2!P$2:P$20003)=0,"",SUMIF(data2!$A$2:$A$20003,$E58,data2!P$2:P$20003)))),0)</f>
        <v/>
      </c>
      <c r="O58" s="227" t="str">
        <f>IFERROR(IF(E$1="","",(IF(SUMIF(data2!$A$2:$A$20003,$E58,data2!Q$2:Q$20003)=0,"",SUMIF(data2!$A$2:$A$20003,$E58,data2!Q$2:Q$20003)))),0)</f>
        <v/>
      </c>
    </row>
    <row r="59" spans="2:15" x14ac:dyDescent="0.25">
      <c r="B59" s="20" t="s">
        <v>10</v>
      </c>
      <c r="C59" s="20" t="str">
        <f>B59&amp;4</f>
        <v>TF-CBT4</v>
      </c>
      <c r="D59" s="20" t="s">
        <v>23513</v>
      </c>
      <c r="E59" s="20" t="str">
        <f t="shared" si="0"/>
        <v>HillcrestTF-CBT CombinedApr-20</v>
      </c>
      <c r="F59" s="20" t="s">
        <v>23477</v>
      </c>
      <c r="G59" s="23">
        <f>IFERROR(IF(E$1="","",(IF(SUMIF(data2!$A$2:$A$20003,$E59,data2!I$2:I$20003)=0,"",SUMIF(data2!$A$2:$A$20003,$E59,data2!I$2:I$20003)))/IF(SUMIF(data2!$A$2:$A$20003,$E59,data2!J$2:J$20003)=0,"",SUMIF(data2!$A$2:$A$20003,$E59,data2!J$2:J$20003))),0)</f>
        <v>0.58823529411764708</v>
      </c>
      <c r="H59" s="221">
        <f>IFERROR(IF(E$1="","",(IF(SUMIF(data2!$A$2:$A$20003,$E59,data2!I$2:I$20003)=0,"",SUMIF(data2!$A$2:$A$20003,$E59,data2!I$2:I$20003)))),0)</f>
        <v>10</v>
      </c>
      <c r="I59" s="221">
        <f>IFERROR(IF(E$1="","",(IF(SUMIF(data2!$A$2:$A$20003,$E59,data2!I$2:I$20003)=0,"",SUMIF(data2!$A$2:$A$20003,$E59,data2!J$2:J$20003)))),0)</f>
        <v>17</v>
      </c>
      <c r="J59" s="23">
        <f>IFERROR(IF(E$1="","",(IF(SUMIF(data2!$A$2:$A$20003,$E59,data2!F$2:F$20003)=0,"",SUMIF(data2!$A$2:$A$20003,$E59,data2!F$2:F$20003)))/IF(SUMIF(data2!$A$2:$A$20003,$E59,data2!G$2:G$20003)=0,"",SUMIF(data2!$A$2:$A$20003,$E59,data2!G$2:G$20003))),0)</f>
        <v>2</v>
      </c>
      <c r="K59" s="225">
        <f>IFERROR(IF(E$1="","",(IF(SUMIF(data2!$A$2:$A$20003,$E59,data2!F$2:F$20003)=0,"",SUMIF(data2!$A$2:$A$20003,$E59,data2!F$2:F$20003)))),0)</f>
        <v>3</v>
      </c>
      <c r="L59" s="225">
        <f>IFERROR(IF(E$1="","",(IF(SUMIF(data2!$A$2:$A$20003,$E59,data2!G$2:G$20003)=0,"",SUMIF(data2!$A$2:$A$20003,$E59,data2!G$2:G$20003)))),0)</f>
        <v>1.5</v>
      </c>
      <c r="M59" s="23">
        <f>IFERROR(IF(E$1="","",(IF(SUMIF(data2!$A$2:$A$20003,$E59,data2!P$2:P$20003)=0,"",SUMIF(data2!$A$2:$A$20003,$E59,data2!P$2:P$20003)))/IF(SUMIF(data2!$A$2:$A$20003,$E59,data2!Q$2:Q$20003)=0,"",SUMIF(data2!$A$2:$A$20003,$E59,data2!Q$2:Q$20003))),0)</f>
        <v>0</v>
      </c>
      <c r="N59" s="227" t="str">
        <f>IFERROR(IF(E$1="","",(IF(SUMIF(data2!$A$2:$A$20003,$E59,data2!P$2:P$20003)=0,"",SUMIF(data2!$A$2:$A$20003,$E59,data2!P$2:P$20003)))),0)</f>
        <v/>
      </c>
      <c r="O59" s="227" t="str">
        <f>IFERROR(IF(E$1="","",(IF(SUMIF(data2!$A$2:$A$20003,$E59,data2!Q$2:Q$20003)=0,"",SUMIF(data2!$A$2:$A$20003,$E59,data2!Q$2:Q$20003)))),0)</f>
        <v/>
      </c>
    </row>
    <row r="60" spans="2:15" x14ac:dyDescent="0.25">
      <c r="B60" s="20" t="s">
        <v>10</v>
      </c>
      <c r="C60" s="20" t="str">
        <f>B60&amp;5</f>
        <v>TF-CBT5</v>
      </c>
      <c r="D60" s="20" t="s">
        <v>23514</v>
      </c>
      <c r="E60" s="20" t="str">
        <f t="shared" si="0"/>
        <v>LAYCTF-CBT CombinedApr-20</v>
      </c>
      <c r="F60" s="20" t="s">
        <v>15</v>
      </c>
      <c r="G60" s="23">
        <f>IFERROR(IF(E$1="","",(IF(SUMIF(data2!$A$2:$A$20003,$E60,data2!I$2:I$20003)=0,"",SUMIF(data2!$A$2:$A$20003,$E60,data2!I$2:I$20003)))/IF(SUMIF(data2!$A$2:$A$20003,$E60,data2!J$2:J$20003)=0,"",SUMIF(data2!$A$2:$A$20003,$E60,data2!J$2:J$20003))),0)</f>
        <v>0.2608695652173913</v>
      </c>
      <c r="H60" s="221">
        <f>IFERROR(IF(E$1="","",(IF(SUMIF(data2!$A$2:$A$20003,$E60,data2!I$2:I$20003)=0,"",SUMIF(data2!$A$2:$A$20003,$E60,data2!I$2:I$20003)))),0)</f>
        <v>6</v>
      </c>
      <c r="I60" s="221">
        <f>IFERROR(IF(E$1="","",(IF(SUMIF(data2!$A$2:$A$20003,$E60,data2!I$2:I$20003)=0,"",SUMIF(data2!$A$2:$A$20003,$E60,data2!J$2:J$20003)))),0)</f>
        <v>23</v>
      </c>
      <c r="J60" s="23">
        <f>IFERROR(IF(E$1="","",(IF(SUMIF(data2!$A$2:$A$20003,$E60,data2!F$2:F$20003)=0,"",SUMIF(data2!$A$2:$A$20003,$E60,data2!F$2:F$20003)))/IF(SUMIF(data2!$A$2:$A$20003,$E60,data2!G$2:G$20003)=0,"",SUMIF(data2!$A$2:$A$20003,$E60,data2!G$2:G$20003))),0)</f>
        <v>1</v>
      </c>
      <c r="K60" s="225">
        <f>IFERROR(IF(E$1="","",(IF(SUMIF(data2!$A$2:$A$20003,$E60,data2!F$2:F$20003)=0,"",SUMIF(data2!$A$2:$A$20003,$E60,data2!F$2:F$20003)))),0)</f>
        <v>4</v>
      </c>
      <c r="L60" s="225">
        <f>IFERROR(IF(E$1="","",(IF(SUMIF(data2!$A$2:$A$20003,$E60,data2!G$2:G$20003)=0,"",SUMIF(data2!$A$2:$A$20003,$E60,data2!G$2:G$20003)))),0)</f>
        <v>4</v>
      </c>
      <c r="M60" s="23">
        <f>IFERROR(IF(E$1="","",(IF(SUMIF(data2!$A$2:$A$20003,$E60,data2!P$2:P$20003)=0,"",SUMIF(data2!$A$2:$A$20003,$E60,data2!P$2:P$20003)))/IF(SUMIF(data2!$A$2:$A$20003,$E60,data2!Q$2:Q$20003)=0,"",SUMIF(data2!$A$2:$A$20003,$E60,data2!Q$2:Q$20003))),0)</f>
        <v>1</v>
      </c>
      <c r="N60" s="227">
        <f>IFERROR(IF(E$1="","",(IF(SUMIF(data2!$A$2:$A$20003,$E60,data2!P$2:P$20003)=0,"",SUMIF(data2!$A$2:$A$20003,$E60,data2!P$2:P$20003)))),0)</f>
        <v>2</v>
      </c>
      <c r="O60" s="227">
        <f>IFERROR(IF(E$1="","",(IF(SUMIF(data2!$A$2:$A$20003,$E60,data2!Q$2:Q$20003)=0,"",SUMIF(data2!$A$2:$A$20003,$E60,data2!Q$2:Q$20003)))),0)</f>
        <v>2</v>
      </c>
    </row>
    <row r="61" spans="2:15" x14ac:dyDescent="0.25">
      <c r="B61" s="20" t="s">
        <v>10</v>
      </c>
      <c r="C61" s="20" t="str">
        <f>B61&amp;6</f>
        <v>TF-CBT6</v>
      </c>
      <c r="D61" s="20" t="s">
        <v>23515</v>
      </c>
      <c r="E61" s="20" t="str">
        <f t="shared" si="0"/>
        <v>LESTF-CBT CombinedApr-20</v>
      </c>
      <c r="F61" s="20" t="s">
        <v>44</v>
      </c>
      <c r="G61" s="23">
        <f>IFERROR(IF(E$1="","",(IF(SUMIF(data2!$A$2:$A$20003,$E61,data2!I$2:I$20003)=0,"",SUMIF(data2!$A$2:$A$20003,$E61,data2!I$2:I$20003)))/IF(SUMIF(data2!$A$2:$A$20003,$E61,data2!J$2:J$20003)=0,"",SUMIF(data2!$A$2:$A$20003,$E61,data2!J$2:J$20003))),0)</f>
        <v>0</v>
      </c>
      <c r="H61" s="221" t="str">
        <f>IFERROR(IF(E$1="","",(IF(SUMIF(data2!$A$2:$A$20003,$E61,data2!I$2:I$20003)=0,"",SUMIF(data2!$A$2:$A$20003,$E61,data2!I$2:I$20003)))),0)</f>
        <v/>
      </c>
      <c r="I61" s="221" t="str">
        <f>IFERROR(IF(E$1="","",(IF(SUMIF(data2!$A$2:$A$20003,$E61,data2!I$2:I$20003)=0,"",SUMIF(data2!$A$2:$A$20003,$E61,data2!J$2:J$20003)))),0)</f>
        <v/>
      </c>
      <c r="J61" s="23">
        <f>IFERROR(IF(E$1="","",(IF(SUMIF(data2!$A$2:$A$20003,$E61,data2!F$2:F$20003)=0,"",SUMIF(data2!$A$2:$A$20003,$E61,data2!F$2:F$20003)))/IF(SUMIF(data2!$A$2:$A$20003,$E61,data2!G$2:G$20003)=0,"",SUMIF(data2!$A$2:$A$20003,$E61,data2!G$2:G$20003))),0)</f>
        <v>0.75</v>
      </c>
      <c r="K61" s="225">
        <f>IFERROR(IF(E$1="","",(IF(SUMIF(data2!$A$2:$A$20003,$E61,data2!F$2:F$20003)=0,"",SUMIF(data2!$A$2:$A$20003,$E61,data2!F$2:F$20003)))),0)</f>
        <v>1.5</v>
      </c>
      <c r="L61" s="225">
        <f>IFERROR(IF(E$1="","",(IF(SUMIF(data2!$A$2:$A$20003,$E61,data2!G$2:G$20003)=0,"",SUMIF(data2!$A$2:$A$20003,$E61,data2!G$2:G$20003)))),0)</f>
        <v>2</v>
      </c>
      <c r="M61" s="23">
        <f>IFERROR(IF(E$1="","",(IF(SUMIF(data2!$A$2:$A$20003,$E61,data2!P$2:P$20003)=0,"",SUMIF(data2!$A$2:$A$20003,$E61,data2!P$2:P$20003)))/IF(SUMIF(data2!$A$2:$A$20003,$E61,data2!Q$2:Q$20003)=0,"",SUMIF(data2!$A$2:$A$20003,$E61,data2!Q$2:Q$20003))),0)</f>
        <v>0</v>
      </c>
      <c r="N61" s="227" t="str">
        <f>IFERROR(IF(E$1="","",(IF(SUMIF(data2!$A$2:$A$20003,$E61,data2!P$2:P$20003)=0,"",SUMIF(data2!$A$2:$A$20003,$E61,data2!P$2:P$20003)))),0)</f>
        <v/>
      </c>
      <c r="O61" s="227" t="str">
        <f>IFERROR(IF(E$1="","",(IF(SUMIF(data2!$A$2:$A$20003,$E61,data2!Q$2:Q$20003)=0,"",SUMIF(data2!$A$2:$A$20003,$E61,data2!Q$2:Q$20003)))),0)</f>
        <v/>
      </c>
    </row>
    <row r="62" spans="2:15" x14ac:dyDescent="0.25">
      <c r="B62" s="20" t="s">
        <v>10</v>
      </c>
      <c r="C62" s="20" t="str">
        <f>B62&amp;7</f>
        <v>TF-CBT7</v>
      </c>
      <c r="D62" s="20" t="s">
        <v>23516</v>
      </c>
      <c r="E62" s="20" t="str">
        <f t="shared" si="0"/>
        <v>MD Family ResourcesTF-CBT CombinedApr-20</v>
      </c>
      <c r="F62" s="20" t="s">
        <v>23486</v>
      </c>
      <c r="G62" s="23">
        <f>IFERROR(IF(E$1="","",(IF(SUMIF(data2!$A$2:$A$20003,$E62,data2!I$2:I$20003)=0,"",SUMIF(data2!$A$2:$A$20003,$E62,data2!I$2:I$20003)))/IF(SUMIF(data2!$A$2:$A$20003,$E62,data2!J$2:J$20003)=0,"",SUMIF(data2!$A$2:$A$20003,$E62,data2!J$2:J$20003))),0)</f>
        <v>0.29545454545454547</v>
      </c>
      <c r="H62" s="221">
        <f>IFERROR(IF(E$1="","",(IF(SUMIF(data2!$A$2:$A$20003,$E62,data2!I$2:I$20003)=0,"",SUMIF(data2!$A$2:$A$20003,$E62,data2!I$2:I$20003)))),0)</f>
        <v>13</v>
      </c>
      <c r="I62" s="221">
        <f>IFERROR(IF(E$1="","",(IF(SUMIF(data2!$A$2:$A$20003,$E62,data2!I$2:I$20003)=0,"",SUMIF(data2!$A$2:$A$20003,$E62,data2!J$2:J$20003)))),0)</f>
        <v>44</v>
      </c>
      <c r="J62" s="23">
        <f>IFERROR(IF(E$1="","",(IF(SUMIF(data2!$A$2:$A$20003,$E62,data2!F$2:F$20003)=0,"",SUMIF(data2!$A$2:$A$20003,$E62,data2!F$2:F$20003)))/IF(SUMIF(data2!$A$2:$A$20003,$E62,data2!G$2:G$20003)=0,"",SUMIF(data2!$A$2:$A$20003,$E62,data2!G$2:G$20003))),0)</f>
        <v>1.1538461538461537</v>
      </c>
      <c r="K62" s="225">
        <f>IFERROR(IF(E$1="","",(IF(SUMIF(data2!$A$2:$A$20003,$E62,data2!F$2:F$20003)=0,"",SUMIF(data2!$A$2:$A$20003,$E62,data2!F$2:F$20003)))),0)</f>
        <v>7.5</v>
      </c>
      <c r="L62" s="225">
        <f>IFERROR(IF(E$1="","",(IF(SUMIF(data2!$A$2:$A$20003,$E62,data2!G$2:G$20003)=0,"",SUMIF(data2!$A$2:$A$20003,$E62,data2!G$2:G$20003)))),0)</f>
        <v>6.5</v>
      </c>
      <c r="M62" s="23">
        <f>IFERROR(IF(E$1="","",(IF(SUMIF(data2!$A$2:$A$20003,$E62,data2!P$2:P$20003)=0,"",SUMIF(data2!$A$2:$A$20003,$E62,data2!P$2:P$20003)))/IF(SUMIF(data2!$A$2:$A$20003,$E62,data2!Q$2:Q$20003)=0,"",SUMIF(data2!$A$2:$A$20003,$E62,data2!Q$2:Q$20003))),0)</f>
        <v>0</v>
      </c>
      <c r="N62" s="227" t="str">
        <f>IFERROR(IF(E$1="","",(IF(SUMIF(data2!$A$2:$A$20003,$E62,data2!P$2:P$20003)=0,"",SUMIF(data2!$A$2:$A$20003,$E62,data2!P$2:P$20003)))),0)</f>
        <v/>
      </c>
      <c r="O62" s="227" t="str">
        <f>IFERROR(IF(E$1="","",(IF(SUMIF(data2!$A$2:$A$20003,$E62,data2!Q$2:Q$20003)=0,"",SUMIF(data2!$A$2:$A$20003,$E62,data2!Q$2:Q$20003)))),0)</f>
        <v/>
      </c>
    </row>
    <row r="63" spans="2:15" x14ac:dyDescent="0.25">
      <c r="B63" s="20" t="s">
        <v>10</v>
      </c>
      <c r="C63" s="20" t="str">
        <f>B63&amp;8</f>
        <v>TF-CBT8</v>
      </c>
      <c r="D63" s="20" t="s">
        <v>23517</v>
      </c>
      <c r="E63" s="20" t="str">
        <f t="shared" si="0"/>
        <v>UniversalTF-CBT CombinedApr-20</v>
      </c>
      <c r="F63" s="20" t="s">
        <v>25721</v>
      </c>
      <c r="G63" s="23">
        <f>IFERROR(IF(E$1="","",(IF(SUMIF(data2!$A$2:$A$20003,$E63,data2!I$2:I$20003)=0,"",SUMIF(data2!$A$2:$A$20003,$E63,data2!I$2:I$20003)))/IF(SUMIF(data2!$A$2:$A$20003,$E63,data2!J$2:J$20003)=0,"",SUMIF(data2!$A$2:$A$20003,$E63,data2!J$2:J$20003))),0)</f>
        <v>0</v>
      </c>
      <c r="H63" s="221" t="str">
        <f>IFERROR(IF(E$1="","",(IF(SUMIF(data2!$A$2:$A$20003,$E63,data2!I$2:I$20003)=0,"",SUMIF(data2!$A$2:$A$20003,$E63,data2!I$2:I$20003)))),0)</f>
        <v/>
      </c>
      <c r="I63" s="221" t="str">
        <f>IFERROR(IF(E$1="","",(IF(SUMIF(data2!$A$2:$A$20003,$E63,data2!I$2:I$20003)=0,"",SUMIF(data2!$A$2:$A$20003,$E63,data2!J$2:J$20003)))),0)</f>
        <v/>
      </c>
      <c r="J63" s="23">
        <f>IFERROR(IF(E$1="","",(IF(SUMIF(data2!$A$2:$A$20003,$E63,data2!F$2:F$20003)=0,"",SUMIF(data2!$A$2:$A$20003,$E63,data2!F$2:F$20003)))/IF(SUMIF(data2!$A$2:$A$20003,$E63,data2!G$2:G$20003)=0,"",SUMIF(data2!$A$2:$A$20003,$E63,data2!G$2:G$20003))),0)</f>
        <v>0</v>
      </c>
      <c r="K63" s="225" t="str">
        <f>IFERROR(IF(E$1="","",(IF(SUMIF(data2!$A$2:$A$20003,$E63,data2!F$2:F$20003)=0,"",SUMIF(data2!$A$2:$A$20003,$E63,data2!F$2:F$20003)))),0)</f>
        <v/>
      </c>
      <c r="L63" s="225" t="str">
        <f>IFERROR(IF(E$1="","",(IF(SUMIF(data2!$A$2:$A$20003,$E63,data2!G$2:G$20003)=0,"",SUMIF(data2!$A$2:$A$20003,$E63,data2!G$2:G$20003)))),0)</f>
        <v/>
      </c>
      <c r="M63" s="23">
        <f>IFERROR(IF(E$1="","",(IF(SUMIF(data2!$A$2:$A$20003,$E63,data2!P$2:P$20003)=0,"",SUMIF(data2!$A$2:$A$20003,$E63,data2!P$2:P$20003)))/IF(SUMIF(data2!$A$2:$A$20003,$E63,data2!Q$2:Q$20003)=0,"",SUMIF(data2!$A$2:$A$20003,$E63,data2!Q$2:Q$20003))),0)</f>
        <v>0</v>
      </c>
      <c r="N63" s="227" t="str">
        <f>IFERROR(IF(E$1="","",(IF(SUMIF(data2!$A$2:$A$20003,$E63,data2!P$2:P$20003)=0,"",SUMIF(data2!$A$2:$A$20003,$E63,data2!P$2:P$20003)))),0)</f>
        <v/>
      </c>
      <c r="O63" s="227" t="str">
        <f>IFERROR(IF(E$1="","",(IF(SUMIF(data2!$A$2:$A$20003,$E63,data2!Q$2:Q$20003)=0,"",SUMIF(data2!$A$2:$A$20003,$E63,data2!Q$2:Q$20003)))),0)</f>
        <v/>
      </c>
    </row>
    <row r="64" spans="2:15" s="172" customFormat="1" x14ac:dyDescent="0.25">
      <c r="B64" s="172" t="s">
        <v>42</v>
      </c>
      <c r="C64" s="172" t="str">
        <f>B64&amp;1</f>
        <v>TIP1</v>
      </c>
      <c r="D64" s="172" t="s">
        <v>23518</v>
      </c>
      <c r="E64" s="20" t="str">
        <f t="shared" si="0"/>
        <v>Community ConnectionsTIP CombinedApr-20</v>
      </c>
      <c r="F64" s="172" t="s">
        <v>23468</v>
      </c>
      <c r="G64" s="23">
        <f>IFERROR(IF(E$1="","",(IF(SUMIF(data2!$A$2:$A$20003,$E64,data2!I$2:I$20003)=0,"",SUMIF(data2!$A$2:$A$20003,$E64,data2!I$2:I$20003)))/IF(SUMIF(data2!$A$2:$A$20003,$E64,data2!J$2:J$20003)=0,"",SUMIF(data2!$A$2:$A$20003,$E64,data2!J$2:J$20003))),0)</f>
        <v>0.59090909090909094</v>
      </c>
      <c r="H64" s="221">
        <f>IFERROR(IF(E$1="","",(IF(SUMIF(data2!$A$2:$A$20003,$E64,data2!I$2:I$20003)=0,"",SUMIF(data2!$A$2:$A$20003,$E64,data2!I$2:I$20003)))),0)</f>
        <v>78</v>
      </c>
      <c r="I64" s="221">
        <f>IFERROR(IF(E$1="","",(IF(SUMIF(data2!$A$2:$A$20003,$E64,data2!I$2:I$20003)=0,"",SUMIF(data2!$A$2:$A$20003,$E64,data2!J$2:J$20003)))),0)</f>
        <v>132</v>
      </c>
      <c r="J64" s="23">
        <f>IFERROR(IF(E$1="","",(IF(SUMIF(data2!$A$2:$A$20003,$E64,data2!F$2:F$20003)=0,"",SUMIF(data2!$A$2:$A$20003,$E64,data2!F$2:F$20003)))/IF(SUMIF(data2!$A$2:$A$20003,$E64,data2!G$2:G$20003)=0,"",SUMIF(data2!$A$2:$A$20003,$E64,data2!G$2:G$20003))),0)</f>
        <v>0.77419354838709675</v>
      </c>
      <c r="K64" s="225">
        <f>IFERROR(IF(E$1="","",(IF(SUMIF(data2!$A$2:$A$20003,$E64,data2!F$2:F$20003)=0,"",SUMIF(data2!$A$2:$A$20003,$E64,data2!F$2:F$20003)))),0)</f>
        <v>12</v>
      </c>
      <c r="L64" s="225">
        <f>IFERROR(IF(E$1="","",(IF(SUMIF(data2!$A$2:$A$20003,$E64,data2!G$2:G$20003)=0,"",SUMIF(data2!$A$2:$A$20003,$E64,data2!G$2:G$20003)))),0)</f>
        <v>15.5</v>
      </c>
      <c r="M64" s="23">
        <f>IFERROR(IF(E$1="","",(IF(SUMIF(data2!$A$2:$A$20003,$E64,data2!P$2:P$20003)=0,"",SUMIF(data2!$A$2:$A$20003,$E64,data2!P$2:P$20003)))/IF(SUMIF(data2!$A$2:$A$20003,$E64,data2!Q$2:Q$20003)=0,"",SUMIF(data2!$A$2:$A$20003,$E64,data2!Q$2:Q$20003))),0)</f>
        <v>0.75</v>
      </c>
      <c r="N64" s="227">
        <f>IFERROR(IF(E$1="","",(IF(SUMIF(data2!$A$2:$A$20003,$E64,data2!P$2:P$20003)=0,"",SUMIF(data2!$A$2:$A$20003,$E64,data2!P$2:P$20003)))),0)</f>
        <v>3</v>
      </c>
      <c r="O64" s="227">
        <f>IFERROR(IF(E$1="","",(IF(SUMIF(data2!$A$2:$A$20003,$E64,data2!Q$2:Q$20003)=0,"",SUMIF(data2!$A$2:$A$20003,$E64,data2!Q$2:Q$20003)))),0)</f>
        <v>4</v>
      </c>
    </row>
    <row r="65" spans="2:15" x14ac:dyDescent="0.25">
      <c r="B65" s="172" t="s">
        <v>42</v>
      </c>
      <c r="C65" s="172" t="str">
        <f>B65&amp;2</f>
        <v>TIP2</v>
      </c>
      <c r="D65" s="20" t="s">
        <v>23519</v>
      </c>
      <c r="E65" s="20" t="str">
        <f t="shared" si="0"/>
        <v>ContemporaryTIP CombinedApr-20</v>
      </c>
      <c r="F65" s="20" t="s">
        <v>25712</v>
      </c>
      <c r="G65" s="23">
        <f>IFERROR(IF(E$1="","",(IF(SUMIF(data2!$A$2:$A$20003,$E65,data2!I$2:I$20003)=0,"",SUMIF(data2!$A$2:$A$20003,$E65,data2!I$2:I$20003)))/IF(SUMIF(data2!$A$2:$A$20003,$E65,data2!J$2:J$20003)=0,"",SUMIF(data2!$A$2:$A$20003,$E65,data2!J$2:J$20003))),0)</f>
        <v>0</v>
      </c>
      <c r="H65" s="221" t="str">
        <f>IFERROR(IF(E$1="","",(IF(SUMIF(data2!$A$2:$A$20003,$E65,data2!I$2:I$20003)=0,"",SUMIF(data2!$A$2:$A$20003,$E65,data2!I$2:I$20003)))),0)</f>
        <v/>
      </c>
      <c r="I65" s="221" t="str">
        <f>IFERROR(IF(E$1="","",(IF(SUMIF(data2!$A$2:$A$20003,$E65,data2!I$2:I$20003)=0,"",SUMIF(data2!$A$2:$A$20003,$E65,data2!J$2:J$20003)))),0)</f>
        <v/>
      </c>
      <c r="J65" s="23">
        <f>IFERROR(IF(E$1="","",(IF(SUMIF(data2!$A$2:$A$20003,$E65,data2!F$2:F$20003)=0,"",SUMIF(data2!$A$2:$A$20003,$E65,data2!F$2:F$20003)))/IF(SUMIF(data2!$A$2:$A$20003,$E65,data2!G$2:G$20003)=0,"",SUMIF(data2!$A$2:$A$20003,$E65,data2!G$2:G$20003))),0)</f>
        <v>0</v>
      </c>
      <c r="K65" s="225" t="str">
        <f>IFERROR(IF(E$1="","",(IF(SUMIF(data2!$A$2:$A$20003,$E65,data2!F$2:F$20003)=0,"",SUMIF(data2!$A$2:$A$20003,$E65,data2!F$2:F$20003)))),0)</f>
        <v/>
      </c>
      <c r="L65" s="225" t="str">
        <f>IFERROR(IF(E$1="","",(IF(SUMIF(data2!$A$2:$A$20003,$E65,data2!G$2:G$20003)=0,"",SUMIF(data2!$A$2:$A$20003,$E65,data2!G$2:G$20003)))),0)</f>
        <v/>
      </c>
      <c r="M65" s="23">
        <f>IFERROR(IF(E$1="","",(IF(SUMIF(data2!$A$2:$A$20003,$E65,data2!P$2:P$20003)=0,"",SUMIF(data2!$A$2:$A$20003,$E65,data2!P$2:P$20003)))/IF(SUMIF(data2!$A$2:$A$20003,$E65,data2!Q$2:Q$20003)=0,"",SUMIF(data2!$A$2:$A$20003,$E65,data2!Q$2:Q$20003))),0)</f>
        <v>0</v>
      </c>
      <c r="N65" s="227" t="str">
        <f>IFERROR(IF(E$1="","",(IF(SUMIF(data2!$A$2:$A$20003,$E65,data2!P$2:P$20003)=0,"",SUMIF(data2!$A$2:$A$20003,$E65,data2!P$2:P$20003)))),0)</f>
        <v/>
      </c>
      <c r="O65" s="227" t="str">
        <f>IFERROR(IF(E$1="","",(IF(SUMIF(data2!$A$2:$A$20003,$E65,data2!Q$2:Q$20003)=0,"",SUMIF(data2!$A$2:$A$20003,$E65,data2!Q$2:Q$20003)))),0)</f>
        <v/>
      </c>
    </row>
    <row r="66" spans="2:15" x14ac:dyDescent="0.25">
      <c r="B66" s="172" t="s">
        <v>42</v>
      </c>
      <c r="C66" s="172" t="str">
        <f>B66&amp;3</f>
        <v>TIP3</v>
      </c>
      <c r="D66" s="20" t="s">
        <v>23520</v>
      </c>
      <c r="E66" s="20" t="str">
        <f t="shared" si="0"/>
        <v>FPSTIP CombinedApr-20</v>
      </c>
      <c r="F66" s="20" t="s">
        <v>25716</v>
      </c>
      <c r="G66" s="23">
        <f>IFERROR(IF(E$1="","",(IF(SUMIF(data2!$A$2:$A$20003,$E66,data2!I$2:I$20003)=0,"",SUMIF(data2!$A$2:$A$20003,$E66,data2!I$2:I$20003)))/IF(SUMIF(data2!$A$2:$A$20003,$E66,data2!J$2:J$20003)=0,"",SUMIF(data2!$A$2:$A$20003,$E66,data2!J$2:J$20003))),0)</f>
        <v>0</v>
      </c>
      <c r="H66" s="221" t="str">
        <f>IFERROR(IF(E$1="","",(IF(SUMIF(data2!$A$2:$A$20003,$E66,data2!I$2:I$20003)=0,"",SUMIF(data2!$A$2:$A$20003,$E66,data2!I$2:I$20003)))),0)</f>
        <v/>
      </c>
      <c r="I66" s="221" t="str">
        <f>IFERROR(IF(E$1="","",(IF(SUMIF(data2!$A$2:$A$20003,$E66,data2!I$2:I$20003)=0,"",SUMIF(data2!$A$2:$A$20003,$E66,data2!J$2:J$20003)))),0)</f>
        <v/>
      </c>
      <c r="J66" s="23">
        <f>IFERROR(IF(E$1="","",(IF(SUMIF(data2!$A$2:$A$20003,$E66,data2!F$2:F$20003)=0,"",SUMIF(data2!$A$2:$A$20003,$E66,data2!F$2:F$20003)))/IF(SUMIF(data2!$A$2:$A$20003,$E66,data2!G$2:G$20003)=0,"",SUMIF(data2!$A$2:$A$20003,$E66,data2!G$2:G$20003))),0)</f>
        <v>0</v>
      </c>
      <c r="K66" s="225" t="str">
        <f>IFERROR(IF(E$1="","",(IF(SUMIF(data2!$A$2:$A$20003,$E66,data2!F$2:F$20003)=0,"",SUMIF(data2!$A$2:$A$20003,$E66,data2!F$2:F$20003)))),0)</f>
        <v/>
      </c>
      <c r="L66" s="225" t="str">
        <f>IFERROR(IF(E$1="","",(IF(SUMIF(data2!$A$2:$A$20003,$E66,data2!G$2:G$20003)=0,"",SUMIF(data2!$A$2:$A$20003,$E66,data2!G$2:G$20003)))),0)</f>
        <v/>
      </c>
      <c r="M66" s="23">
        <f>IFERROR(IF(E$1="","",(IF(SUMIF(data2!$A$2:$A$20003,$E66,data2!P$2:P$20003)=0,"",SUMIF(data2!$A$2:$A$20003,$E66,data2!P$2:P$20003)))/IF(SUMIF(data2!$A$2:$A$20003,$E66,data2!Q$2:Q$20003)=0,"",SUMIF(data2!$A$2:$A$20003,$E66,data2!Q$2:Q$20003))),0)</f>
        <v>0</v>
      </c>
      <c r="N66" s="227" t="str">
        <f>IFERROR(IF(E$1="","",(IF(SUMIF(data2!$A$2:$A$20003,$E66,data2!P$2:P$20003)=0,"",SUMIF(data2!$A$2:$A$20003,$E66,data2!P$2:P$20003)))),0)</f>
        <v/>
      </c>
      <c r="O66" s="227" t="str">
        <f>IFERROR(IF(E$1="","",(IF(SUMIF(data2!$A$2:$A$20003,$E66,data2!Q$2:Q$20003)=0,"",SUMIF(data2!$A$2:$A$20003,$E66,data2!Q$2:Q$20003)))),0)</f>
        <v/>
      </c>
    </row>
    <row r="67" spans="2:15" x14ac:dyDescent="0.25">
      <c r="B67" s="172" t="s">
        <v>42</v>
      </c>
      <c r="C67" s="172" t="str">
        <f>B67&amp;4</f>
        <v>TIP4</v>
      </c>
      <c r="D67" s="20" t="s">
        <v>23521</v>
      </c>
      <c r="E67" s="20" t="str">
        <f t="shared" si="0"/>
        <v>Green DoorTIP CombinedApr-20</v>
      </c>
      <c r="F67" s="20" t="s">
        <v>25717</v>
      </c>
      <c r="G67" s="23">
        <f>IFERROR(IF(E$1="","",(IF(SUMIF(data2!$A$2:$A$20003,$E67,data2!I$2:I$20003)=0,"",SUMIF(data2!$A$2:$A$20003,$E67,data2!I$2:I$20003)))/IF(SUMIF(data2!$A$2:$A$20003,$E67,data2!J$2:J$20003)=0,"",SUMIF(data2!$A$2:$A$20003,$E67,data2!J$2:J$20003))),0)</f>
        <v>0</v>
      </c>
      <c r="H67" s="221" t="str">
        <f>IFERROR(IF(E$1="","",(IF(SUMIF(data2!$A$2:$A$20003,$E67,data2!I$2:I$20003)=0,"",SUMIF(data2!$A$2:$A$20003,$E67,data2!I$2:I$20003)))),0)</f>
        <v/>
      </c>
      <c r="I67" s="221" t="str">
        <f>IFERROR(IF(E$1="","",(IF(SUMIF(data2!$A$2:$A$20003,$E67,data2!I$2:I$20003)=0,"",SUMIF(data2!$A$2:$A$20003,$E67,data2!J$2:J$20003)))),0)</f>
        <v/>
      </c>
      <c r="J67" s="23">
        <f>IFERROR(IF(E$1="","",(IF(SUMIF(data2!$A$2:$A$20003,$E67,data2!F$2:F$20003)=0,"",SUMIF(data2!$A$2:$A$20003,$E67,data2!F$2:F$20003)))/IF(SUMIF(data2!$A$2:$A$20003,$E67,data2!G$2:G$20003)=0,"",SUMIF(data2!$A$2:$A$20003,$E67,data2!G$2:G$20003))),0)</f>
        <v>0</v>
      </c>
      <c r="K67" s="225" t="str">
        <f>IFERROR(IF(E$1="","",(IF(SUMIF(data2!$A$2:$A$20003,$E67,data2!F$2:F$20003)=0,"",SUMIF(data2!$A$2:$A$20003,$E67,data2!F$2:F$20003)))),0)</f>
        <v/>
      </c>
      <c r="L67" s="225" t="str">
        <f>IFERROR(IF(E$1="","",(IF(SUMIF(data2!$A$2:$A$20003,$E67,data2!G$2:G$20003)=0,"",SUMIF(data2!$A$2:$A$20003,$E67,data2!G$2:G$20003)))),0)</f>
        <v/>
      </c>
      <c r="M67" s="23">
        <f>IFERROR(IF(E$1="","",(IF(SUMIF(data2!$A$2:$A$20003,$E67,data2!P$2:P$20003)=0,"",SUMIF(data2!$A$2:$A$20003,$E67,data2!P$2:P$20003)))/IF(SUMIF(data2!$A$2:$A$20003,$E67,data2!Q$2:Q$20003)=0,"",SUMIF(data2!$A$2:$A$20003,$E67,data2!Q$2:Q$20003))),0)</f>
        <v>0</v>
      </c>
      <c r="N67" s="227" t="str">
        <f>IFERROR(IF(E$1="","",(IF(SUMIF(data2!$A$2:$A$20003,$E67,data2!P$2:P$20003)=0,"",SUMIF(data2!$A$2:$A$20003,$E67,data2!P$2:P$20003)))),0)</f>
        <v/>
      </c>
      <c r="O67" s="227" t="str">
        <f>IFERROR(IF(E$1="","",(IF(SUMIF(data2!$A$2:$A$20003,$E67,data2!Q$2:Q$20003)=0,"",SUMIF(data2!$A$2:$A$20003,$E67,data2!Q$2:Q$20003)))),0)</f>
        <v/>
      </c>
    </row>
    <row r="68" spans="2:15" x14ac:dyDescent="0.25">
      <c r="B68" s="172" t="s">
        <v>42</v>
      </c>
      <c r="C68" s="172" t="str">
        <f>B68&amp;5</f>
        <v>TIP5</v>
      </c>
      <c r="D68" s="20" t="s">
        <v>23522</v>
      </c>
      <c r="E68" s="20" t="str">
        <f t="shared" si="0"/>
        <v>LESTIP CombinedApr-20</v>
      </c>
      <c r="F68" s="20" t="s">
        <v>44</v>
      </c>
      <c r="G68" s="23">
        <f>IFERROR(IF(E$1="","",(IF(SUMIF(data2!$A$2:$A$20003,$E68,data2!I$2:I$20003)=0,"",SUMIF(data2!$A$2:$A$20003,$E68,data2!I$2:I$20003)))/IF(SUMIF(data2!$A$2:$A$20003,$E68,data2!J$2:J$20003)=0,"",SUMIF(data2!$A$2:$A$20003,$E68,data2!J$2:J$20003))),0)</f>
        <v>0.54545454545454541</v>
      </c>
      <c r="H68" s="221">
        <f>IFERROR(IF(E$1="","",(IF(SUMIF(data2!$A$2:$A$20003,$E68,data2!I$2:I$20003)=0,"",SUMIF(data2!$A$2:$A$20003,$E68,data2!I$2:I$20003)))),0)</f>
        <v>12</v>
      </c>
      <c r="I68" s="221">
        <f>IFERROR(IF(E$1="","",(IF(SUMIF(data2!$A$2:$A$20003,$E68,data2!I$2:I$20003)=0,"",SUMIF(data2!$A$2:$A$20003,$E68,data2!J$2:J$20003)))),0)</f>
        <v>22</v>
      </c>
      <c r="J68" s="23">
        <f>IFERROR(IF(E$1="","",(IF(SUMIF(data2!$A$2:$A$20003,$E68,data2!F$2:F$20003)=0,"",SUMIF(data2!$A$2:$A$20003,$E68,data2!F$2:F$20003)))/IF(SUMIF(data2!$A$2:$A$20003,$E68,data2!G$2:G$20003)=0,"",SUMIF(data2!$A$2:$A$20003,$E68,data2!G$2:G$20003))),0)</f>
        <v>0.5</v>
      </c>
      <c r="K68" s="225">
        <f>IFERROR(IF(E$1="","",(IF(SUMIF(data2!$A$2:$A$20003,$E68,data2!F$2:F$20003)=0,"",SUMIF(data2!$A$2:$A$20003,$E68,data2!F$2:F$20003)))),0)</f>
        <v>2</v>
      </c>
      <c r="L68" s="225">
        <f>IFERROR(IF(E$1="","",(IF(SUMIF(data2!$A$2:$A$20003,$E68,data2!G$2:G$20003)=0,"",SUMIF(data2!$A$2:$A$20003,$E68,data2!G$2:G$20003)))),0)</f>
        <v>4</v>
      </c>
      <c r="M68" s="23">
        <f>IFERROR(IF(E$1="","",(IF(SUMIF(data2!$A$2:$A$20003,$E68,data2!P$2:P$20003)=0,"",SUMIF(data2!$A$2:$A$20003,$E68,data2!P$2:P$20003)))/IF(SUMIF(data2!$A$2:$A$20003,$E68,data2!Q$2:Q$20003)=0,"",SUMIF(data2!$A$2:$A$20003,$E68,data2!Q$2:Q$20003))),0)</f>
        <v>0</v>
      </c>
      <c r="N68" s="227" t="str">
        <f>IFERROR(IF(E$1="","",(IF(SUMIF(data2!$A$2:$A$20003,$E68,data2!P$2:P$20003)=0,"",SUMIF(data2!$A$2:$A$20003,$E68,data2!P$2:P$20003)))),0)</f>
        <v/>
      </c>
      <c r="O68" s="227" t="str">
        <f>IFERROR(IF(E$1="","",(IF(SUMIF(data2!$A$2:$A$20003,$E68,data2!Q$2:Q$20003)=0,"",SUMIF(data2!$A$2:$A$20003,$E68,data2!Q$2:Q$20003)))),0)</f>
        <v/>
      </c>
    </row>
    <row r="69" spans="2:15" x14ac:dyDescent="0.25">
      <c r="B69" s="172" t="s">
        <v>42</v>
      </c>
      <c r="C69" s="172" t="str">
        <f>B69&amp;6</f>
        <v>TIP6</v>
      </c>
      <c r="D69" s="20" t="s">
        <v>23523</v>
      </c>
      <c r="E69" s="20" t="str">
        <f t="shared" si="0"/>
        <v>MBI HSTIP CombinedApr-20</v>
      </c>
      <c r="F69" s="20" t="s">
        <v>23484</v>
      </c>
      <c r="G69" s="23">
        <f>IFERROR(IF(E$1="","",(IF(SUMIF(data2!$A$2:$A$20003,$E69,data2!I$2:I$20003)=0,"",SUMIF(data2!$A$2:$A$20003,$E69,data2!I$2:I$20003)))/IF(SUMIF(data2!$A$2:$A$20003,$E69,data2!J$2:J$20003)=0,"",SUMIF(data2!$A$2:$A$20003,$E69,data2!J$2:J$20003))),0)</f>
        <v>1.5094339622641511</v>
      </c>
      <c r="H69" s="221">
        <f>IFERROR(IF(E$1="","",(IF(SUMIF(data2!$A$2:$A$20003,$E69,data2!I$2:I$20003)=0,"",SUMIF(data2!$A$2:$A$20003,$E69,data2!I$2:I$20003)))),0)</f>
        <v>160</v>
      </c>
      <c r="I69" s="221">
        <f>IFERROR(IF(E$1="","",(IF(SUMIF(data2!$A$2:$A$20003,$E69,data2!I$2:I$20003)=0,"",SUMIF(data2!$A$2:$A$20003,$E69,data2!J$2:J$20003)))),0)</f>
        <v>106</v>
      </c>
      <c r="J69" s="23">
        <f>IFERROR(IF(E$1="","",(IF(SUMIF(data2!$A$2:$A$20003,$E69,data2!F$2:F$20003)=0,"",SUMIF(data2!$A$2:$A$20003,$E69,data2!F$2:F$20003)))/IF(SUMIF(data2!$A$2:$A$20003,$E69,data2!G$2:G$20003)=0,"",SUMIF(data2!$A$2:$A$20003,$E69,data2!G$2:G$20003))),0)</f>
        <v>0.82608695652173914</v>
      </c>
      <c r="K69" s="225">
        <f>IFERROR(IF(E$1="","",(IF(SUMIF(data2!$A$2:$A$20003,$E69,data2!F$2:F$20003)=0,"",SUMIF(data2!$A$2:$A$20003,$E69,data2!F$2:F$20003)))),0)</f>
        <v>9.5</v>
      </c>
      <c r="L69" s="225">
        <f>IFERROR(IF(E$1="","",(IF(SUMIF(data2!$A$2:$A$20003,$E69,data2!G$2:G$20003)=0,"",SUMIF(data2!$A$2:$A$20003,$E69,data2!G$2:G$20003)))),0)</f>
        <v>11.5</v>
      </c>
      <c r="M69" s="23">
        <f>IFERROR(IF(E$1="","",(IF(SUMIF(data2!$A$2:$A$20003,$E69,data2!P$2:P$20003)=0,"",SUMIF(data2!$A$2:$A$20003,$E69,data2!P$2:P$20003)))/IF(SUMIF(data2!$A$2:$A$20003,$E69,data2!Q$2:Q$20003)=0,"",SUMIF(data2!$A$2:$A$20003,$E69,data2!Q$2:Q$20003))),0)</f>
        <v>0</v>
      </c>
      <c r="N69" s="227" t="str">
        <f>IFERROR(IF(E$1="","",(IF(SUMIF(data2!$A$2:$A$20003,$E69,data2!P$2:P$20003)=0,"",SUMIF(data2!$A$2:$A$20003,$E69,data2!P$2:P$20003)))),0)</f>
        <v/>
      </c>
      <c r="O69" s="227">
        <f>IFERROR(IF(E$1="","",(IF(SUMIF(data2!$A$2:$A$20003,$E69,data2!Q$2:Q$20003)=0,"",SUMIF(data2!$A$2:$A$20003,$E69,data2!Q$2:Q$20003)))),0)</f>
        <v>15</v>
      </c>
    </row>
    <row r="70" spans="2:15" x14ac:dyDescent="0.25">
      <c r="B70" s="172" t="s">
        <v>42</v>
      </c>
      <c r="C70" s="172" t="str">
        <f>B70&amp;7</f>
        <v>TIP7</v>
      </c>
      <c r="D70" s="20" t="s">
        <v>23524</v>
      </c>
      <c r="E70" s="20" t="str">
        <f t="shared" si="0"/>
        <v>PASSTIP CombinedApr-20</v>
      </c>
      <c r="F70" s="20" t="s">
        <v>6</v>
      </c>
      <c r="G70" s="23">
        <f>IFERROR(IF(E$1="","",(IF(SUMIF(data2!$A$2:$A$20003,$E70,data2!I$2:I$20003)=0,"",SUMIF(data2!$A$2:$A$20003,$E70,data2!I$2:I$20003)))/IF(SUMIF(data2!$A$2:$A$20003,$E70,data2!J$2:J$20003)=0,"",SUMIF(data2!$A$2:$A$20003,$E70,data2!J$2:J$20003))),0)</f>
        <v>0.82222222222222219</v>
      </c>
      <c r="H70" s="221">
        <f>IFERROR(IF(E$1="","",(IF(SUMIF(data2!$A$2:$A$20003,$E70,data2!I$2:I$20003)=0,"",SUMIF(data2!$A$2:$A$20003,$E70,data2!I$2:I$20003)))),0)</f>
        <v>74</v>
      </c>
      <c r="I70" s="221">
        <f>IFERROR(IF(E$1="","",(IF(SUMIF(data2!$A$2:$A$20003,$E70,data2!I$2:I$20003)=0,"",SUMIF(data2!$A$2:$A$20003,$E70,data2!J$2:J$20003)))),0)</f>
        <v>90</v>
      </c>
      <c r="J70" s="23">
        <f>IFERROR(IF(E$1="","",(IF(SUMIF(data2!$A$2:$A$20003,$E70,data2!F$2:F$20003)=0,"",SUMIF(data2!$A$2:$A$20003,$E70,data2!F$2:F$20003)))/IF(SUMIF(data2!$A$2:$A$20003,$E70,data2!G$2:G$20003)=0,"",SUMIF(data2!$A$2:$A$20003,$E70,data2!G$2:G$20003))),0)</f>
        <v>0.94736842105263153</v>
      </c>
      <c r="K70" s="225">
        <f>IFERROR(IF(E$1="","",(IF(SUMIF(data2!$A$2:$A$20003,$E70,data2!F$2:F$20003)=0,"",SUMIF(data2!$A$2:$A$20003,$E70,data2!F$2:F$20003)))),0)</f>
        <v>9</v>
      </c>
      <c r="L70" s="225">
        <f>IFERROR(IF(E$1="","",(IF(SUMIF(data2!$A$2:$A$20003,$E70,data2!G$2:G$20003)=0,"",SUMIF(data2!$A$2:$A$20003,$E70,data2!G$2:G$20003)))),0)</f>
        <v>9.5</v>
      </c>
      <c r="M70" s="23">
        <f>IFERROR(IF(E$1="","",(IF(SUMIF(data2!$A$2:$A$20003,$E70,data2!P$2:P$20003)=0,"",SUMIF(data2!$A$2:$A$20003,$E70,data2!P$2:P$20003)))/IF(SUMIF(data2!$A$2:$A$20003,$E70,data2!Q$2:Q$20003)=0,"",SUMIF(data2!$A$2:$A$20003,$E70,data2!Q$2:Q$20003))),0)</f>
        <v>0.8</v>
      </c>
      <c r="N70" s="227">
        <f>IFERROR(IF(E$1="","",(IF(SUMIF(data2!$A$2:$A$20003,$E70,data2!P$2:P$20003)=0,"",SUMIF(data2!$A$2:$A$20003,$E70,data2!P$2:P$20003)))),0)</f>
        <v>4</v>
      </c>
      <c r="O70" s="227">
        <f>IFERROR(IF(E$1="","",(IF(SUMIF(data2!$A$2:$A$20003,$E70,data2!Q$2:Q$20003)=0,"",SUMIF(data2!$A$2:$A$20003,$E70,data2!Q$2:Q$20003)))),0)</f>
        <v>5</v>
      </c>
    </row>
    <row r="71" spans="2:15" x14ac:dyDescent="0.25">
      <c r="B71" s="172" t="s">
        <v>42</v>
      </c>
      <c r="C71" s="172" t="str">
        <f>B71&amp;8</f>
        <v>TIP8</v>
      </c>
      <c r="D71" s="20" t="s">
        <v>23525</v>
      </c>
      <c r="E71" s="20" t="str">
        <f t="shared" ref="E71:E88" si="1">D71&amp;$E$1</f>
        <v>TFCCTIP CombinedApr-20</v>
      </c>
      <c r="F71" s="20" t="s">
        <v>25720</v>
      </c>
      <c r="G71" s="23">
        <f>IFERROR(IF(E$1="","",(IF(SUMIF(data2!$A$2:$A$20003,$E71,data2!I$2:I$20003)=0,"",SUMIF(data2!$A$2:$A$20003,$E71,data2!I$2:I$20003)))/IF(SUMIF(data2!$A$2:$A$20003,$E71,data2!J$2:J$20003)=0,"",SUMIF(data2!$A$2:$A$20003,$E71,data2!J$2:J$20003))),0)</f>
        <v>0</v>
      </c>
      <c r="H71" s="221" t="str">
        <f>IFERROR(IF(E$1="","",(IF(SUMIF(data2!$A$2:$A$20003,$E71,data2!I$2:I$20003)=0,"",SUMIF(data2!$A$2:$A$20003,$E71,data2!I$2:I$20003)))),0)</f>
        <v/>
      </c>
      <c r="I71" s="221" t="str">
        <f>IFERROR(IF(E$1="","",(IF(SUMIF(data2!$A$2:$A$20003,$E71,data2!I$2:I$20003)=0,"",SUMIF(data2!$A$2:$A$20003,$E71,data2!J$2:J$20003)))),0)</f>
        <v/>
      </c>
      <c r="J71" s="23">
        <f>IFERROR(IF(E$1="","",(IF(SUMIF(data2!$A$2:$A$20003,$E71,data2!F$2:F$20003)=0,"",SUMIF(data2!$A$2:$A$20003,$E71,data2!F$2:F$20003)))/IF(SUMIF(data2!$A$2:$A$20003,$E71,data2!G$2:G$20003)=0,"",SUMIF(data2!$A$2:$A$20003,$E71,data2!G$2:G$20003))),0)</f>
        <v>0</v>
      </c>
      <c r="K71" s="225" t="str">
        <f>IFERROR(IF(E$1="","",(IF(SUMIF(data2!$A$2:$A$20003,$E71,data2!F$2:F$20003)=0,"",SUMIF(data2!$A$2:$A$20003,$E71,data2!F$2:F$20003)))),0)</f>
        <v/>
      </c>
      <c r="L71" s="225" t="str">
        <f>IFERROR(IF(E$1="","",(IF(SUMIF(data2!$A$2:$A$20003,$E71,data2!G$2:G$20003)=0,"",SUMIF(data2!$A$2:$A$20003,$E71,data2!G$2:G$20003)))),0)</f>
        <v/>
      </c>
      <c r="M71" s="23">
        <f>IFERROR(IF(E$1="","",(IF(SUMIF(data2!$A$2:$A$20003,$E71,data2!P$2:P$20003)=0,"",SUMIF(data2!$A$2:$A$20003,$E71,data2!P$2:P$20003)))/IF(SUMIF(data2!$A$2:$A$20003,$E71,data2!Q$2:Q$20003)=0,"",SUMIF(data2!$A$2:$A$20003,$E71,data2!Q$2:Q$20003))),0)</f>
        <v>0</v>
      </c>
      <c r="N71" s="227" t="str">
        <f>IFERROR(IF(E$1="","",(IF(SUMIF(data2!$A$2:$A$20003,$E71,data2!P$2:P$20003)=0,"",SUMIF(data2!$A$2:$A$20003,$E71,data2!P$2:P$20003)))),0)</f>
        <v/>
      </c>
      <c r="O71" s="227" t="str">
        <f>IFERROR(IF(E$1="","",(IF(SUMIF(data2!$A$2:$A$20003,$E71,data2!Q$2:Q$20003)=0,"",SUMIF(data2!$A$2:$A$20003,$E71,data2!Q$2:Q$20003)))),0)</f>
        <v/>
      </c>
    </row>
    <row r="72" spans="2:15" x14ac:dyDescent="0.25">
      <c r="B72" s="172" t="s">
        <v>42</v>
      </c>
      <c r="C72" s="172" t="str">
        <f>B72&amp;9</f>
        <v>TIP9</v>
      </c>
      <c r="D72" s="20" t="s">
        <v>23526</v>
      </c>
      <c r="E72" s="20" t="str">
        <f t="shared" si="1"/>
        <v>UniversalTIP CombinedApr-20</v>
      </c>
      <c r="F72" s="20" t="s">
        <v>25721</v>
      </c>
      <c r="G72" s="23">
        <f>IFERROR(IF(E$1="","",(IF(SUMIF(data2!$A$2:$A$20003,$E72,data2!I$2:I$20003)=0,"",SUMIF(data2!$A$2:$A$20003,$E72,data2!I$2:I$20003)))/IF(SUMIF(data2!$A$2:$A$20003,$E72,data2!J$2:J$20003)=0,"",SUMIF(data2!$A$2:$A$20003,$E72,data2!J$2:J$20003))),0)</f>
        <v>0</v>
      </c>
      <c r="H72" s="221" t="str">
        <f>IFERROR(IF(E$1="","",(IF(SUMIF(data2!$A$2:$A$20003,$E72,data2!I$2:I$20003)=0,"",SUMIF(data2!$A$2:$A$20003,$E72,data2!I$2:I$20003)))),0)</f>
        <v/>
      </c>
      <c r="I72" s="221" t="str">
        <f>IFERROR(IF(E$1="","",(IF(SUMIF(data2!$A$2:$A$20003,$E72,data2!I$2:I$20003)=0,"",SUMIF(data2!$A$2:$A$20003,$E72,data2!J$2:J$20003)))),0)</f>
        <v/>
      </c>
      <c r="J72" s="23">
        <f>IFERROR(IF(E$1="","",(IF(SUMIF(data2!$A$2:$A$20003,$E72,data2!F$2:F$20003)=0,"",SUMIF(data2!$A$2:$A$20003,$E72,data2!F$2:F$20003)))/IF(SUMIF(data2!$A$2:$A$20003,$E72,data2!G$2:G$20003)=0,"",SUMIF(data2!$A$2:$A$20003,$E72,data2!G$2:G$20003))),0)</f>
        <v>0</v>
      </c>
      <c r="K72" s="225" t="str">
        <f>IFERROR(IF(E$1="","",(IF(SUMIF(data2!$A$2:$A$20003,$E72,data2!F$2:F$20003)=0,"",SUMIF(data2!$A$2:$A$20003,$E72,data2!F$2:F$20003)))),0)</f>
        <v/>
      </c>
      <c r="L72" s="225" t="str">
        <f>IFERROR(IF(E$1="","",(IF(SUMIF(data2!$A$2:$A$20003,$E72,data2!G$2:G$20003)=0,"",SUMIF(data2!$A$2:$A$20003,$E72,data2!G$2:G$20003)))),0)</f>
        <v/>
      </c>
      <c r="M72" s="23">
        <f>IFERROR(IF(E$1="","",(IF(SUMIF(data2!$A$2:$A$20003,$E72,data2!P$2:P$20003)=0,"",SUMIF(data2!$A$2:$A$20003,$E72,data2!P$2:P$20003)))/IF(SUMIF(data2!$A$2:$A$20003,$E72,data2!Q$2:Q$20003)=0,"",SUMIF(data2!$A$2:$A$20003,$E72,data2!Q$2:Q$20003))),0)</f>
        <v>0</v>
      </c>
      <c r="N72" s="227" t="str">
        <f>IFERROR(IF(E$1="","",(IF(SUMIF(data2!$A$2:$A$20003,$E72,data2!P$2:P$20003)=0,"",SUMIF(data2!$A$2:$A$20003,$E72,data2!P$2:P$20003)))),0)</f>
        <v/>
      </c>
      <c r="O72" s="227" t="str">
        <f>IFERROR(IF(E$1="","",(IF(SUMIF(data2!$A$2:$A$20003,$E72,data2!Q$2:Q$20003)=0,"",SUMIF(data2!$A$2:$A$20003,$E72,data2!Q$2:Q$20003)))),0)</f>
        <v/>
      </c>
    </row>
    <row r="73" spans="2:15" x14ac:dyDescent="0.25">
      <c r="B73" s="172" t="s">
        <v>42</v>
      </c>
      <c r="C73" s="172" t="str">
        <f>B73&amp;10</f>
        <v>TIP10</v>
      </c>
      <c r="D73" s="20" t="s">
        <v>23527</v>
      </c>
      <c r="E73" s="20" t="str">
        <f t="shared" si="1"/>
        <v>Wayne CenterTIP CombinedApr-20</v>
      </c>
      <c r="F73" s="20" t="s">
        <v>23493</v>
      </c>
      <c r="G73" s="23">
        <f>IFERROR(IF(E$1="","",(IF(SUMIF(data2!$A$2:$A$20003,$E73,data2!I$2:I$20003)=0,"",SUMIF(data2!$A$2:$A$20003,$E73,data2!I$2:I$20003)))/IF(SUMIF(data2!$A$2:$A$20003,$E73,data2!J$2:J$20003)=0,"",SUMIF(data2!$A$2:$A$20003,$E73,data2!J$2:J$20003))),0)</f>
        <v>0.91666666666666663</v>
      </c>
      <c r="H73" s="221">
        <f>IFERROR(IF(E$1="","",(IF(SUMIF(data2!$A$2:$A$20003,$E73,data2!I$2:I$20003)=0,"",SUMIF(data2!$A$2:$A$20003,$E73,data2!I$2:I$20003)))),0)</f>
        <v>33</v>
      </c>
      <c r="I73" s="221">
        <f>IFERROR(IF(E$1="","",(IF(SUMIF(data2!$A$2:$A$20003,$E73,data2!I$2:I$20003)=0,"",SUMIF(data2!$A$2:$A$20003,$E73,data2!J$2:J$20003)))),0)</f>
        <v>36</v>
      </c>
      <c r="J73" s="23">
        <f>IFERROR(IF(E$1="","",(IF(SUMIF(data2!$A$2:$A$20003,$E73,data2!F$2:F$20003)=0,"",SUMIF(data2!$A$2:$A$20003,$E73,data2!F$2:F$20003)))/IF(SUMIF(data2!$A$2:$A$20003,$E73,data2!G$2:G$20003)=0,"",SUMIF(data2!$A$2:$A$20003,$E73,data2!G$2:G$20003))),0)</f>
        <v>1</v>
      </c>
      <c r="K73" s="225">
        <f>IFERROR(IF(E$1="","",(IF(SUMIF(data2!$A$2:$A$20003,$E73,data2!F$2:F$20003)=0,"",SUMIF(data2!$A$2:$A$20003,$E73,data2!F$2:F$20003)))),0)</f>
        <v>3</v>
      </c>
      <c r="L73" s="225">
        <f>IFERROR(IF(E$1="","",(IF(SUMIF(data2!$A$2:$A$20003,$E73,data2!G$2:G$20003)=0,"",SUMIF(data2!$A$2:$A$20003,$E73,data2!G$2:G$20003)))),0)</f>
        <v>3</v>
      </c>
      <c r="M73" s="23">
        <f>IFERROR(IF(E$1="","",(IF(SUMIF(data2!$A$2:$A$20003,$E73,data2!P$2:P$20003)=0,"",SUMIF(data2!$A$2:$A$20003,$E73,data2!P$2:P$20003)))/IF(SUMIF(data2!$A$2:$A$20003,$E73,data2!Q$2:Q$20003)=0,"",SUMIF(data2!$A$2:$A$20003,$E73,data2!Q$2:Q$20003))),0)</f>
        <v>0</v>
      </c>
      <c r="N73" s="227" t="str">
        <f>IFERROR(IF(E$1="","",(IF(SUMIF(data2!$A$2:$A$20003,$E73,data2!P$2:P$20003)=0,"",SUMIF(data2!$A$2:$A$20003,$E73,data2!P$2:P$20003)))),0)</f>
        <v/>
      </c>
      <c r="O73" s="227" t="str">
        <f>IFERROR(IF(E$1="","",(IF(SUMIF(data2!$A$2:$A$20003,$E73,data2!Q$2:Q$20003)=0,"",SUMIF(data2!$A$2:$A$20003,$E73,data2!Q$2:Q$20003)))),0)</f>
        <v/>
      </c>
    </row>
    <row r="74" spans="2:15" x14ac:dyDescent="0.25">
      <c r="B74" s="172" t="s">
        <v>53</v>
      </c>
      <c r="C74" s="172" t="str">
        <f>B74&amp;1</f>
        <v>TST1</v>
      </c>
      <c r="D74" s="20" t="s">
        <v>23528</v>
      </c>
      <c r="E74" s="20" t="str">
        <f t="shared" si="1"/>
        <v>Adoptions TogetherTST CombinedApr-20</v>
      </c>
      <c r="F74" s="20" t="s">
        <v>25710</v>
      </c>
      <c r="G74" s="23">
        <f>IFERROR(IF(E$1="","",(IF(SUMIF(data2!$A$2:$A$20003,$E74,data2!I$2:I$20003)=0,"",SUMIF(data2!$A$2:$A$20003,$E74,data2!I$2:I$20003)))/IF(SUMIF(data2!$A$2:$A$20003,$E74,data2!J$2:J$20003)=0,"",SUMIF(data2!$A$2:$A$20003,$E74,data2!J$2:J$20003))),0)</f>
        <v>0</v>
      </c>
      <c r="H74" s="221" t="str">
        <f>IFERROR(IF(E$1="","",(IF(SUMIF(data2!$A$2:$A$20003,$E74,data2!I$2:I$20003)=0,"",SUMIF(data2!$A$2:$A$20003,$E74,data2!I$2:I$20003)))),0)</f>
        <v/>
      </c>
      <c r="I74" s="221" t="str">
        <f>IFERROR(IF(E$1="","",(IF(SUMIF(data2!$A$2:$A$20003,$E74,data2!I$2:I$20003)=0,"",SUMIF(data2!$A$2:$A$20003,$E74,data2!J$2:J$20003)))),0)</f>
        <v/>
      </c>
      <c r="J74" s="23">
        <f>IFERROR(IF(E$1="","",(IF(SUMIF(data2!$A$2:$A$20003,$E74,data2!F$2:F$20003)=0,"",SUMIF(data2!$A$2:$A$20003,$E74,data2!F$2:F$20003)))/IF(SUMIF(data2!$A$2:$A$20003,$E74,data2!G$2:G$20003)=0,"",SUMIF(data2!$A$2:$A$20003,$E74,data2!G$2:G$20003))),0)</f>
        <v>0</v>
      </c>
      <c r="K74" s="225" t="str">
        <f>IFERROR(IF(E$1="","",(IF(SUMIF(data2!$A$2:$A$20003,$E74,data2!F$2:F$20003)=0,"",SUMIF(data2!$A$2:$A$20003,$E74,data2!F$2:F$20003)))),0)</f>
        <v/>
      </c>
      <c r="L74" s="225" t="str">
        <f>IFERROR(IF(E$1="","",(IF(SUMIF(data2!$A$2:$A$20003,$E74,data2!G$2:G$20003)=0,"",SUMIF(data2!$A$2:$A$20003,$E74,data2!G$2:G$20003)))),0)</f>
        <v/>
      </c>
      <c r="M74" s="23">
        <f>IFERROR(IF(E$1="","",(IF(SUMIF(data2!$A$2:$A$20003,$E74,data2!P$2:P$20003)=0,"",SUMIF(data2!$A$2:$A$20003,$E74,data2!P$2:P$20003)))/IF(SUMIF(data2!$A$2:$A$20003,$E74,data2!Q$2:Q$20003)=0,"",SUMIF(data2!$A$2:$A$20003,$E74,data2!Q$2:Q$20003))),0)</f>
        <v>0</v>
      </c>
      <c r="N74" s="227" t="str">
        <f>IFERROR(IF(E$1="","",(IF(SUMIF(data2!$A$2:$A$20003,$E74,data2!P$2:P$20003)=0,"",SUMIF(data2!$A$2:$A$20003,$E74,data2!P$2:P$20003)))),0)</f>
        <v/>
      </c>
      <c r="O74" s="227" t="str">
        <f>IFERROR(IF(E$1="","",(IF(SUMIF(data2!$A$2:$A$20003,$E74,data2!Q$2:Q$20003)=0,"",SUMIF(data2!$A$2:$A$20003,$E74,data2!Q$2:Q$20003)))),0)</f>
        <v/>
      </c>
    </row>
    <row r="75" spans="2:15" x14ac:dyDescent="0.25">
      <c r="B75" s="172" t="s">
        <v>53</v>
      </c>
      <c r="C75" s="172" t="str">
        <f>B75&amp;2</f>
        <v>TST2</v>
      </c>
      <c r="D75" s="20" t="s">
        <v>23529</v>
      </c>
      <c r="E75" s="20" t="str">
        <f t="shared" si="1"/>
        <v>ContemporaryTST CombinedApr-20</v>
      </c>
      <c r="F75" s="20" t="s">
        <v>25712</v>
      </c>
      <c r="G75" s="23">
        <f>IFERROR(IF(E$1="","",(IF(SUMIF(data2!$A$2:$A$20003,$E75,data2!I$2:I$20003)=0,"",SUMIF(data2!$A$2:$A$20003,$E75,data2!I$2:I$20003)))/IF(SUMIF(data2!$A$2:$A$20003,$E75,data2!J$2:J$20003)=0,"",SUMIF(data2!$A$2:$A$20003,$E75,data2!J$2:J$20003))),0)</f>
        <v>0</v>
      </c>
      <c r="H75" s="221" t="str">
        <f>IFERROR(IF(E$1="","",(IF(SUMIF(data2!$A$2:$A$20003,$E75,data2!I$2:I$20003)=0,"",SUMIF(data2!$A$2:$A$20003,$E75,data2!I$2:I$20003)))),0)</f>
        <v/>
      </c>
      <c r="I75" s="221" t="str">
        <f>IFERROR(IF(E$1="","",(IF(SUMIF(data2!$A$2:$A$20003,$E75,data2!I$2:I$20003)=0,"",SUMIF(data2!$A$2:$A$20003,$E75,data2!J$2:J$20003)))),0)</f>
        <v/>
      </c>
      <c r="J75" s="23">
        <f>IFERROR(IF(E$1="","",(IF(SUMIF(data2!$A$2:$A$20003,$E75,data2!F$2:F$20003)=0,"",SUMIF(data2!$A$2:$A$20003,$E75,data2!F$2:F$20003)))/IF(SUMIF(data2!$A$2:$A$20003,$E75,data2!G$2:G$20003)=0,"",SUMIF(data2!$A$2:$A$20003,$E75,data2!G$2:G$20003))),0)</f>
        <v>0</v>
      </c>
      <c r="K75" s="225" t="str">
        <f>IFERROR(IF(E$1="","",(IF(SUMIF(data2!$A$2:$A$20003,$E75,data2!F$2:F$20003)=0,"",SUMIF(data2!$A$2:$A$20003,$E75,data2!F$2:F$20003)))),0)</f>
        <v/>
      </c>
      <c r="L75" s="225" t="str">
        <f>IFERROR(IF(E$1="","",(IF(SUMIF(data2!$A$2:$A$20003,$E75,data2!G$2:G$20003)=0,"",SUMIF(data2!$A$2:$A$20003,$E75,data2!G$2:G$20003)))),0)</f>
        <v/>
      </c>
      <c r="M75" s="23">
        <f>IFERROR(IF(E$1="","",(IF(SUMIF(data2!$A$2:$A$20003,$E75,data2!P$2:P$20003)=0,"",SUMIF(data2!$A$2:$A$20003,$E75,data2!P$2:P$20003)))/IF(SUMIF(data2!$A$2:$A$20003,$E75,data2!Q$2:Q$20003)=0,"",SUMIF(data2!$A$2:$A$20003,$E75,data2!Q$2:Q$20003))),0)</f>
        <v>0</v>
      </c>
      <c r="N75" s="227" t="str">
        <f>IFERROR(IF(E$1="","",(IF(SUMIF(data2!$A$2:$A$20003,$E75,data2!P$2:P$20003)=0,"",SUMIF(data2!$A$2:$A$20003,$E75,data2!P$2:P$20003)))),0)</f>
        <v/>
      </c>
      <c r="O75" s="227" t="str">
        <f>IFERROR(IF(E$1="","",(IF(SUMIF(data2!$A$2:$A$20003,$E75,data2!Q$2:Q$20003)=0,"",SUMIF(data2!$A$2:$A$20003,$E75,data2!Q$2:Q$20003)))),0)</f>
        <v/>
      </c>
    </row>
    <row r="76" spans="2:15" x14ac:dyDescent="0.25">
      <c r="B76" s="172" t="s">
        <v>53</v>
      </c>
      <c r="C76" s="172" t="str">
        <f>B76&amp;3</f>
        <v>TST3</v>
      </c>
      <c r="D76" s="20" t="s">
        <v>23530</v>
      </c>
      <c r="E76" s="20" t="str">
        <f t="shared" si="1"/>
        <v>Family MattersTST CombinedApr-20</v>
      </c>
      <c r="F76" s="20" t="s">
        <v>25713</v>
      </c>
      <c r="G76" s="23">
        <f>IFERROR(IF(E$1="","",(IF(SUMIF(data2!$A$2:$A$20003,$E76,data2!I$2:I$20003)=0,"",SUMIF(data2!$A$2:$A$20003,$E76,data2!I$2:I$20003)))/IF(SUMIF(data2!$A$2:$A$20003,$E76,data2!J$2:J$20003)=0,"",SUMIF(data2!$A$2:$A$20003,$E76,data2!J$2:J$20003))),0)</f>
        <v>0</v>
      </c>
      <c r="H76" s="221" t="str">
        <f>IFERROR(IF(E$1="","",(IF(SUMIF(data2!$A$2:$A$20003,$E76,data2!I$2:I$20003)=0,"",SUMIF(data2!$A$2:$A$20003,$E76,data2!I$2:I$20003)))),0)</f>
        <v/>
      </c>
      <c r="I76" s="221" t="str">
        <f>IFERROR(IF(E$1="","",(IF(SUMIF(data2!$A$2:$A$20003,$E76,data2!I$2:I$20003)=0,"",SUMIF(data2!$A$2:$A$20003,$E76,data2!J$2:J$20003)))),0)</f>
        <v/>
      </c>
      <c r="J76" s="23">
        <f>IFERROR(IF(E$1="","",(IF(SUMIF(data2!$A$2:$A$20003,$E76,data2!F$2:F$20003)=0,"",SUMIF(data2!$A$2:$A$20003,$E76,data2!F$2:F$20003)))/IF(SUMIF(data2!$A$2:$A$20003,$E76,data2!G$2:G$20003)=0,"",SUMIF(data2!$A$2:$A$20003,$E76,data2!G$2:G$20003))),0)</f>
        <v>0</v>
      </c>
      <c r="K76" s="225" t="str">
        <f>IFERROR(IF(E$1="","",(IF(SUMIF(data2!$A$2:$A$20003,$E76,data2!F$2:F$20003)=0,"",SUMIF(data2!$A$2:$A$20003,$E76,data2!F$2:F$20003)))),0)</f>
        <v/>
      </c>
      <c r="L76" s="225" t="str">
        <f>IFERROR(IF(E$1="","",(IF(SUMIF(data2!$A$2:$A$20003,$E76,data2!G$2:G$20003)=0,"",SUMIF(data2!$A$2:$A$20003,$E76,data2!G$2:G$20003)))),0)</f>
        <v/>
      </c>
      <c r="M76" s="23">
        <f>IFERROR(IF(E$1="","",(IF(SUMIF(data2!$A$2:$A$20003,$E76,data2!P$2:P$20003)=0,"",SUMIF(data2!$A$2:$A$20003,$E76,data2!P$2:P$20003)))/IF(SUMIF(data2!$A$2:$A$20003,$E76,data2!Q$2:Q$20003)=0,"",SUMIF(data2!$A$2:$A$20003,$E76,data2!Q$2:Q$20003))),0)</f>
        <v>0</v>
      </c>
      <c r="N76" s="227" t="str">
        <f>IFERROR(IF(E$1="","",(IF(SUMIF(data2!$A$2:$A$20003,$E76,data2!P$2:P$20003)=0,"",SUMIF(data2!$A$2:$A$20003,$E76,data2!P$2:P$20003)))),0)</f>
        <v/>
      </c>
      <c r="O76" s="227" t="str">
        <f>IFERROR(IF(E$1="","",(IF(SUMIF(data2!$A$2:$A$20003,$E76,data2!Q$2:Q$20003)=0,"",SUMIF(data2!$A$2:$A$20003,$E76,data2!Q$2:Q$20003)))),0)</f>
        <v/>
      </c>
    </row>
    <row r="77" spans="2:15" x14ac:dyDescent="0.25">
      <c r="B77" s="172" t="s">
        <v>53</v>
      </c>
      <c r="C77" s="172" t="str">
        <f>B77&amp;4</f>
        <v>TST4</v>
      </c>
      <c r="D77" s="20" t="s">
        <v>23531</v>
      </c>
      <c r="E77" s="20" t="str">
        <f t="shared" si="1"/>
        <v>First Home CareTST CombinedApr-20</v>
      </c>
      <c r="F77" s="20" t="s">
        <v>25715</v>
      </c>
      <c r="G77" s="23">
        <f>IFERROR(IF(E$1="","",(IF(SUMIF(data2!$A$2:$A$20003,$E77,data2!I$2:I$20003)=0,"",SUMIF(data2!$A$2:$A$20003,$E77,data2!I$2:I$20003)))/IF(SUMIF(data2!$A$2:$A$20003,$E77,data2!J$2:J$20003)=0,"",SUMIF(data2!$A$2:$A$20003,$E77,data2!J$2:J$20003))),0)</f>
        <v>0</v>
      </c>
      <c r="H77" s="221" t="str">
        <f>IFERROR(IF(E$1="","",(IF(SUMIF(data2!$A$2:$A$20003,$E77,data2!I$2:I$20003)=0,"",SUMIF(data2!$A$2:$A$20003,$E77,data2!I$2:I$20003)))),0)</f>
        <v/>
      </c>
      <c r="I77" s="221" t="str">
        <f>IFERROR(IF(E$1="","",(IF(SUMIF(data2!$A$2:$A$20003,$E77,data2!I$2:I$20003)=0,"",SUMIF(data2!$A$2:$A$20003,$E77,data2!J$2:J$20003)))),0)</f>
        <v/>
      </c>
      <c r="J77" s="23">
        <f>IFERROR(IF(E$1="","",(IF(SUMIF(data2!$A$2:$A$20003,$E77,data2!F$2:F$20003)=0,"",SUMIF(data2!$A$2:$A$20003,$E77,data2!F$2:F$20003)))/IF(SUMIF(data2!$A$2:$A$20003,$E77,data2!G$2:G$20003)=0,"",SUMIF(data2!$A$2:$A$20003,$E77,data2!G$2:G$20003))),0)</f>
        <v>0</v>
      </c>
      <c r="K77" s="225" t="str">
        <f>IFERROR(IF(E$1="","",(IF(SUMIF(data2!$A$2:$A$20003,$E77,data2!F$2:F$20003)=0,"",SUMIF(data2!$A$2:$A$20003,$E77,data2!F$2:F$20003)))),0)</f>
        <v/>
      </c>
      <c r="L77" s="225" t="str">
        <f>IFERROR(IF(E$1="","",(IF(SUMIF(data2!$A$2:$A$20003,$E77,data2!G$2:G$20003)=0,"",SUMIF(data2!$A$2:$A$20003,$E77,data2!G$2:G$20003)))),0)</f>
        <v/>
      </c>
      <c r="M77" s="23">
        <f>IFERROR(IF(E$1="","",(IF(SUMIF(data2!$A$2:$A$20003,$E77,data2!P$2:P$20003)=0,"",SUMIF(data2!$A$2:$A$20003,$E77,data2!P$2:P$20003)))/IF(SUMIF(data2!$A$2:$A$20003,$E77,data2!Q$2:Q$20003)=0,"",SUMIF(data2!$A$2:$A$20003,$E77,data2!Q$2:Q$20003))),0)</f>
        <v>0</v>
      </c>
      <c r="N77" s="227" t="str">
        <f>IFERROR(IF(E$1="","",(IF(SUMIF(data2!$A$2:$A$20003,$E77,data2!P$2:P$20003)=0,"",SUMIF(data2!$A$2:$A$20003,$E77,data2!P$2:P$20003)))),0)</f>
        <v/>
      </c>
      <c r="O77" s="227" t="str">
        <f>IFERROR(IF(E$1="","",(IF(SUMIF(data2!$A$2:$A$20003,$E77,data2!Q$2:Q$20003)=0,"",SUMIF(data2!$A$2:$A$20003,$E77,data2!Q$2:Q$20003)))),0)</f>
        <v/>
      </c>
    </row>
    <row r="78" spans="2:15" x14ac:dyDescent="0.25">
      <c r="B78" s="172" t="s">
        <v>53</v>
      </c>
      <c r="C78" s="172" t="str">
        <f>B78&amp;5</f>
        <v>TST5</v>
      </c>
      <c r="D78" s="20" t="s">
        <v>23532</v>
      </c>
      <c r="E78" s="20" t="str">
        <f t="shared" si="1"/>
        <v>Foundations for Home &amp; CommunityTST CombinedApr-20</v>
      </c>
      <c r="F78" s="20" t="s">
        <v>25715</v>
      </c>
      <c r="G78" s="23">
        <f>IFERROR(IF(E$1="","",(IF(SUMIF(data2!$A$2:$A$20003,$E78,data2!I$2:I$20003)=0,"",SUMIF(data2!$A$2:$A$20003,$E78,data2!I$2:I$20003)))/IF(SUMIF(data2!$A$2:$A$20003,$E78,data2!J$2:J$20003)=0,"",SUMIF(data2!$A$2:$A$20003,$E78,data2!J$2:J$20003))),0)</f>
        <v>0</v>
      </c>
      <c r="H78" s="221" t="str">
        <f>IFERROR(IF(E$1="","",(IF(SUMIF(data2!$A$2:$A$20003,$E78,data2!I$2:I$20003)=0,"",SUMIF(data2!$A$2:$A$20003,$E78,data2!I$2:I$20003)))),0)</f>
        <v/>
      </c>
      <c r="I78" s="221" t="str">
        <f>IFERROR(IF(E$1="","",(IF(SUMIF(data2!$A$2:$A$20003,$E78,data2!I$2:I$20003)=0,"",SUMIF(data2!$A$2:$A$20003,$E78,data2!J$2:J$20003)))),0)</f>
        <v/>
      </c>
      <c r="J78" s="23">
        <f>IFERROR(IF(E$1="","",(IF(SUMIF(data2!$A$2:$A$20003,$E78,data2!F$2:F$20003)=0,"",SUMIF(data2!$A$2:$A$20003,$E78,data2!F$2:F$20003)))/IF(SUMIF(data2!$A$2:$A$20003,$E78,data2!G$2:G$20003)=0,"",SUMIF(data2!$A$2:$A$20003,$E78,data2!G$2:G$20003))),0)</f>
        <v>0</v>
      </c>
      <c r="K78" s="225" t="str">
        <f>IFERROR(IF(E$1="","",(IF(SUMIF(data2!$A$2:$A$20003,$E78,data2!F$2:F$20003)=0,"",SUMIF(data2!$A$2:$A$20003,$E78,data2!F$2:F$20003)))),0)</f>
        <v/>
      </c>
      <c r="L78" s="225" t="str">
        <f>IFERROR(IF(E$1="","",(IF(SUMIF(data2!$A$2:$A$20003,$E78,data2!G$2:G$20003)=0,"",SUMIF(data2!$A$2:$A$20003,$E78,data2!G$2:G$20003)))),0)</f>
        <v/>
      </c>
      <c r="M78" s="23">
        <f>IFERROR(IF(E$1="","",(IF(SUMIF(data2!$A$2:$A$20003,$E78,data2!P$2:P$20003)=0,"",SUMIF(data2!$A$2:$A$20003,$E78,data2!P$2:P$20003)))/IF(SUMIF(data2!$A$2:$A$20003,$E78,data2!Q$2:Q$20003)=0,"",SUMIF(data2!$A$2:$A$20003,$E78,data2!Q$2:Q$20003))),0)</f>
        <v>0</v>
      </c>
      <c r="N78" s="227" t="str">
        <f>IFERROR(IF(E$1="","",(IF(SUMIF(data2!$A$2:$A$20003,$E78,data2!P$2:P$20003)=0,"",SUMIF(data2!$A$2:$A$20003,$E78,data2!P$2:P$20003)))),0)</f>
        <v/>
      </c>
      <c r="O78" s="227" t="str">
        <f>IFERROR(IF(E$1="","",(IF(SUMIF(data2!$A$2:$A$20003,$E78,data2!Q$2:Q$20003)=0,"",SUMIF(data2!$A$2:$A$20003,$E78,data2!Q$2:Q$20003)))),0)</f>
        <v/>
      </c>
    </row>
    <row r="79" spans="2:15" x14ac:dyDescent="0.25">
      <c r="B79" s="172" t="s">
        <v>53</v>
      </c>
      <c r="C79" s="172" t="str">
        <f>B79&amp;6</f>
        <v>TST6</v>
      </c>
      <c r="D79" s="20" t="s">
        <v>23533</v>
      </c>
      <c r="E79" s="20" t="str">
        <f t="shared" si="1"/>
        <v>HillcrestTST CombinedApr-20</v>
      </c>
      <c r="F79" s="20" t="s">
        <v>23477</v>
      </c>
      <c r="G79" s="23">
        <f>IFERROR(IF(E$1="","",(IF(SUMIF(data2!$A$2:$A$20003,$E79,data2!I$2:I$20003)=0,"",SUMIF(data2!$A$2:$A$20003,$E79,data2!I$2:I$20003)))/IF(SUMIF(data2!$A$2:$A$20003,$E79,data2!J$2:J$20003)=0,"",SUMIF(data2!$A$2:$A$20003,$E79,data2!J$2:J$20003))),0)</f>
        <v>0.75</v>
      </c>
      <c r="H79" s="221">
        <f>IFERROR(IF(E$1="","",(IF(SUMIF(data2!$A$2:$A$20003,$E79,data2!I$2:I$20003)=0,"",SUMIF(data2!$A$2:$A$20003,$E79,data2!I$2:I$20003)))),0)</f>
        <v>9</v>
      </c>
      <c r="I79" s="221">
        <f>IFERROR(IF(E$1="","",(IF(SUMIF(data2!$A$2:$A$20003,$E79,data2!I$2:I$20003)=0,"",SUMIF(data2!$A$2:$A$20003,$E79,data2!J$2:J$20003)))),0)</f>
        <v>12</v>
      </c>
      <c r="J79" s="23">
        <f>IFERROR(IF(E$1="","",(IF(SUMIF(data2!$A$2:$A$20003,$E79,data2!F$2:F$20003)=0,"",SUMIF(data2!$A$2:$A$20003,$E79,data2!F$2:F$20003)))/IF(SUMIF(data2!$A$2:$A$20003,$E79,data2!G$2:G$20003)=0,"",SUMIF(data2!$A$2:$A$20003,$E79,data2!G$2:G$20003))),0)</f>
        <v>1.3333333333333333</v>
      </c>
      <c r="K79" s="225">
        <f>IFERROR(IF(E$1="","",(IF(SUMIF(data2!$A$2:$A$20003,$E79,data2!F$2:F$20003)=0,"",SUMIF(data2!$A$2:$A$20003,$E79,data2!F$2:F$20003)))),0)</f>
        <v>2</v>
      </c>
      <c r="L79" s="225">
        <f>IFERROR(IF(E$1="","",(IF(SUMIF(data2!$A$2:$A$20003,$E79,data2!G$2:G$20003)=0,"",SUMIF(data2!$A$2:$A$20003,$E79,data2!G$2:G$20003)))),0)</f>
        <v>1.5</v>
      </c>
      <c r="M79" s="23">
        <f>IFERROR(IF(E$1="","",(IF(SUMIF(data2!$A$2:$A$20003,$E79,data2!P$2:P$20003)=0,"",SUMIF(data2!$A$2:$A$20003,$E79,data2!P$2:P$20003)))/IF(SUMIF(data2!$A$2:$A$20003,$E79,data2!Q$2:Q$20003)=0,"",SUMIF(data2!$A$2:$A$20003,$E79,data2!Q$2:Q$20003))),0)</f>
        <v>0</v>
      </c>
      <c r="N79" s="227" t="str">
        <f>IFERROR(IF(E$1="","",(IF(SUMIF(data2!$A$2:$A$20003,$E79,data2!P$2:P$20003)=0,"",SUMIF(data2!$A$2:$A$20003,$E79,data2!P$2:P$20003)))),0)</f>
        <v/>
      </c>
      <c r="O79" s="227" t="str">
        <f>IFERROR(IF(E$1="","",(IF(SUMIF(data2!$A$2:$A$20003,$E79,data2!Q$2:Q$20003)=0,"",SUMIF(data2!$A$2:$A$20003,$E79,data2!Q$2:Q$20003)))),0)</f>
        <v/>
      </c>
    </row>
    <row r="80" spans="2:15" x14ac:dyDescent="0.25">
      <c r="B80" s="172" t="s">
        <v>53</v>
      </c>
      <c r="C80" s="172" t="str">
        <f>B80&amp;7</f>
        <v>TST7</v>
      </c>
      <c r="D80" s="20" t="s">
        <v>23534</v>
      </c>
      <c r="E80" s="20" t="str">
        <f t="shared" si="1"/>
        <v>MD Family ResourcesTST CombinedApr-20</v>
      </c>
      <c r="F80" s="20" t="s">
        <v>23486</v>
      </c>
      <c r="G80" s="23">
        <f>IFERROR(IF(E$1="","",(IF(SUMIF(data2!$A$2:$A$20003,$E80,data2!I$2:I$20003)=0,"",SUMIF(data2!$A$2:$A$20003,$E80,data2!I$2:I$20003)))/IF(SUMIF(data2!$A$2:$A$20003,$E80,data2!J$2:J$20003)=0,"",SUMIF(data2!$A$2:$A$20003,$E80,data2!J$2:J$20003))),0)</f>
        <v>0.83333333333333337</v>
      </c>
      <c r="H80" s="221">
        <f>IFERROR(IF(E$1="","",(IF(SUMIF(data2!$A$2:$A$20003,$E80,data2!I$2:I$20003)=0,"",SUMIF(data2!$A$2:$A$20003,$E80,data2!I$2:I$20003)))),0)</f>
        <v>5</v>
      </c>
      <c r="I80" s="221">
        <f>IFERROR(IF(E$1="","",(IF(SUMIF(data2!$A$2:$A$20003,$E80,data2!I$2:I$20003)=0,"",SUMIF(data2!$A$2:$A$20003,$E80,data2!J$2:J$20003)))),0)</f>
        <v>6</v>
      </c>
      <c r="J80" s="23">
        <f>IFERROR(IF(E$1="","",(IF(SUMIF(data2!$A$2:$A$20003,$E80,data2!F$2:F$20003)=0,"",SUMIF(data2!$A$2:$A$20003,$E80,data2!F$2:F$20003)))/IF(SUMIF(data2!$A$2:$A$20003,$E80,data2!G$2:G$20003)=0,"",SUMIF(data2!$A$2:$A$20003,$E80,data2!G$2:G$20003))),0)</f>
        <v>1</v>
      </c>
      <c r="K80" s="225">
        <f>IFERROR(IF(E$1="","",(IF(SUMIF(data2!$A$2:$A$20003,$E80,data2!F$2:F$20003)=0,"",SUMIF(data2!$A$2:$A$20003,$E80,data2!F$2:F$20003)))),0)</f>
        <v>1</v>
      </c>
      <c r="L80" s="225">
        <f>IFERROR(IF(E$1="","",(IF(SUMIF(data2!$A$2:$A$20003,$E80,data2!G$2:G$20003)=0,"",SUMIF(data2!$A$2:$A$20003,$E80,data2!G$2:G$20003)))),0)</f>
        <v>1</v>
      </c>
      <c r="M80" s="23">
        <f>IFERROR(IF(E$1="","",(IF(SUMIF(data2!$A$2:$A$20003,$E80,data2!P$2:P$20003)=0,"",SUMIF(data2!$A$2:$A$20003,$E80,data2!P$2:P$20003)))/IF(SUMIF(data2!$A$2:$A$20003,$E80,data2!Q$2:Q$20003)=0,"",SUMIF(data2!$A$2:$A$20003,$E80,data2!Q$2:Q$20003))),0)</f>
        <v>0</v>
      </c>
      <c r="N80" s="227" t="str">
        <f>IFERROR(IF(E$1="","",(IF(SUMIF(data2!$A$2:$A$20003,$E80,data2!P$2:P$20003)=0,"",SUMIF(data2!$A$2:$A$20003,$E80,data2!P$2:P$20003)))),0)</f>
        <v/>
      </c>
      <c r="O80" s="227" t="str">
        <f>IFERROR(IF(E$1="","",(IF(SUMIF(data2!$A$2:$A$20003,$E80,data2!Q$2:Q$20003)=0,"",SUMIF(data2!$A$2:$A$20003,$E80,data2!Q$2:Q$20003)))),0)</f>
        <v/>
      </c>
    </row>
    <row r="81" spans="2:26" x14ac:dyDescent="0.25">
      <c r="B81" s="172" t="s">
        <v>1003</v>
      </c>
      <c r="C81" s="172" t="str">
        <f>B81&amp;3</f>
        <v>CPP-FV3</v>
      </c>
      <c r="D81" s="20" t="s">
        <v>23535</v>
      </c>
      <c r="E81" s="20" t="str">
        <f t="shared" si="1"/>
        <v>Marys CenterCPP-FV CombinedApr-20</v>
      </c>
      <c r="F81" s="20" t="s">
        <v>23482</v>
      </c>
      <c r="G81" s="23">
        <f>IFERROR(IF(E$1="","",(IF(SUMIF(data2!$A$2:$A$20003,$E81,data2!I$2:I$20003)=0,"",SUMIF(data2!$A$2:$A$20003,$E81,data2!I$2:I$20003)))/IF(SUMIF(data2!$A$2:$A$20003,$E81,data2!J$2:J$20003)=0,"",SUMIF(data2!$A$2:$A$20003,$E81,data2!J$2:J$20003))),0)</f>
        <v>0.76470588235294112</v>
      </c>
      <c r="H81" s="221">
        <f>IFERROR(IF(E$1="","",(IF(SUMIF(data2!$A$2:$A$20003,$E81,data2!I$2:I$20003)=0,"",SUMIF(data2!$A$2:$A$20003,$E81,data2!I$2:I$20003)))),0)</f>
        <v>13</v>
      </c>
      <c r="I81" s="221">
        <f>IFERROR(IF(E$1="","",(IF(SUMIF(data2!$A$2:$A$20003,$E81,data2!I$2:I$20003)=0,"",SUMIF(data2!$A$2:$A$20003,$E81,data2!J$2:J$20003)))),0)</f>
        <v>17</v>
      </c>
      <c r="J81" s="23">
        <f>IFERROR(IF(E$1="","",(IF(SUMIF(data2!$A$2:$A$20003,$E81,data2!F$2:F$20003)=0,"",SUMIF(data2!$A$2:$A$20003,$E81,data2!F$2:F$20003)))/IF(SUMIF(data2!$A$2:$A$20003,$E81,data2!G$2:G$20003)=0,"",SUMIF(data2!$A$2:$A$20003,$E81,data2!G$2:G$20003))),0)</f>
        <v>1.5</v>
      </c>
      <c r="K81" s="225">
        <f>IFERROR(IF(E$1="","",(IF(SUMIF(data2!$A$2:$A$20003,$E81,data2!F$2:F$20003)=0,"",SUMIF(data2!$A$2:$A$20003,$E81,data2!F$2:F$20003)))),0)</f>
        <v>3</v>
      </c>
      <c r="L81" s="225">
        <f>IFERROR(IF(E$1="","",(IF(SUMIF(data2!$A$2:$A$20003,$E81,data2!G$2:G$20003)=0,"",SUMIF(data2!$A$2:$A$20003,$E81,data2!G$2:G$20003)))),0)</f>
        <v>2</v>
      </c>
      <c r="M81" s="23">
        <f>IFERROR(IF(E$1="","",(IF(SUMIF(data2!$A$2:$A$20003,$E81,data2!P$2:P$20003)=0,"",SUMIF(data2!$A$2:$A$20003,$E81,data2!P$2:P$20003)))/IF(SUMIF(data2!$A$2:$A$20003,$E81,data2!Q$2:Q$20003)=0,"",SUMIF(data2!$A$2:$A$20003,$E81,data2!Q$2:Q$20003))),0)</f>
        <v>0</v>
      </c>
      <c r="N81" s="227" t="str">
        <f>IFERROR(IF(E$1="","",(IF(SUMIF(data2!$A$2:$A$20003,$E81,data2!P$2:P$20003)=0,"",SUMIF(data2!$A$2:$A$20003,$E81,data2!P$2:P$20003)))),0)</f>
        <v/>
      </c>
      <c r="O81" s="227" t="str">
        <f>IFERROR(IF(E$1="","",(IF(SUMIF(data2!$A$2:$A$20003,$E81,data2!Q$2:Q$20003)=0,"",SUMIF(data2!$A$2:$A$20003,$E81,data2!Q$2:Q$20003)))),0)</f>
        <v/>
      </c>
    </row>
    <row r="82" spans="2:26" x14ac:dyDescent="0.25">
      <c r="B82" s="172" t="s">
        <v>1003</v>
      </c>
      <c r="C82" s="172" t="str">
        <f>B82&amp;4</f>
        <v>CPP-FV4</v>
      </c>
      <c r="D82" s="20" t="s">
        <v>24610</v>
      </c>
      <c r="E82" s="20" t="str">
        <f t="shared" si="1"/>
        <v>Medstar GeorgetownCPP-FV CombinedApr-20</v>
      </c>
      <c r="F82" s="20" t="s">
        <v>24609</v>
      </c>
      <c r="G82" s="23">
        <f>IFERROR(IF(E$1="","",(IF(SUMIF(data2!$A$2:$A$20003,$E82,data2!I$2:I$20003)=0,"",SUMIF(data2!$A$2:$A$20003,$E82,data2!I$2:I$20003)))/IF(SUMIF(data2!$A$2:$A$20003,$E82,data2!J$2:J$20003)=0,"",SUMIF(data2!$A$2:$A$20003,$E82,data2!J$2:J$20003))),0)</f>
        <v>0.625</v>
      </c>
      <c r="H82" s="221">
        <f>IFERROR(IF(E$1="","",(IF(SUMIF(data2!$A$2:$A$20003,$E82,data2!I$2:I$20003)=0,"",SUMIF(data2!$A$2:$A$20003,$E82,data2!I$2:I$20003)))),0)</f>
        <v>5</v>
      </c>
      <c r="I82" s="221">
        <f>IFERROR(IF(E$1="","",(IF(SUMIF(data2!$A$2:$A$20003,$E82,data2!I$2:I$20003)=0,"",SUMIF(data2!$A$2:$A$20003,$E82,data2!J$2:J$20003)))),0)</f>
        <v>8</v>
      </c>
      <c r="J82" s="23">
        <f>IFERROR(IF(E$1="","",(IF(SUMIF(data2!$A$2:$A$20003,$E82,data2!F$2:F$20003)=0,"",SUMIF(data2!$A$2:$A$20003,$E82,data2!F$2:F$20003)))/IF(SUMIF(data2!$A$2:$A$20003,$E82,data2!G$2:G$20003)=0,"",SUMIF(data2!$A$2:$A$20003,$E82,data2!G$2:G$20003))),0)</f>
        <v>1</v>
      </c>
      <c r="K82" s="225">
        <f>IFERROR(IF(E$1="","",(IF(SUMIF(data2!$A$2:$A$20003,$E82,data2!F$2:F$20003)=0,"",SUMIF(data2!$A$2:$A$20003,$E82,data2!F$2:F$20003)))),0)</f>
        <v>1.5</v>
      </c>
      <c r="L82" s="225">
        <f>IFERROR(IF(E$1="","",(IF(SUMIF(data2!$A$2:$A$20003,$E82,data2!G$2:G$20003)=0,"",SUMIF(data2!$A$2:$A$20003,$E82,data2!G$2:G$20003)))),0)</f>
        <v>1.5</v>
      </c>
      <c r="M82" s="23">
        <f>IFERROR(IF(E$1="","",(IF(SUMIF(data2!$A$2:$A$20003,$E82,data2!P$2:P$20003)=0,"",SUMIF(data2!$A$2:$A$20003,$E82,data2!P$2:P$20003)))/IF(SUMIF(data2!$A$2:$A$20003,$E82,data2!Q$2:Q$20003)=0,"",SUMIF(data2!$A$2:$A$20003,$E82,data2!Q$2:Q$20003))),0)</f>
        <v>0</v>
      </c>
      <c r="N82" s="227" t="str">
        <f>IFERROR(IF(E$1="","",(IF(SUMIF(data2!$A$2:$A$20003,$E82,data2!P$2:P$20003)=0,"",SUMIF(data2!$A$2:$A$20003,$E82,data2!P$2:P$20003)))),0)</f>
        <v/>
      </c>
      <c r="O82" s="227" t="str">
        <f>IFERROR(IF(E$1="","",(IF(SUMIF(data2!$A$2:$A$20003,$E82,data2!Q$2:Q$20003)=0,"",SUMIF(data2!$A$2:$A$20003,$E82,data2!Q$2:Q$20003)))),0)</f>
        <v/>
      </c>
    </row>
    <row r="83" spans="2:26" x14ac:dyDescent="0.25">
      <c r="B83" s="172" t="s">
        <v>1003</v>
      </c>
      <c r="C83" s="172" t="str">
        <f>B83&amp;5</f>
        <v>CPP-FV5</v>
      </c>
      <c r="D83" s="20" t="s">
        <v>23536</v>
      </c>
      <c r="E83" s="20" t="str">
        <f t="shared" si="1"/>
        <v>PIECECPP-FV CombinedApr-20</v>
      </c>
      <c r="F83" s="20" t="s">
        <v>30</v>
      </c>
      <c r="G83" s="23">
        <f>IFERROR(IF(E$1="","",(IF(SUMIF(data2!$A$2:$A$20003,$E83,data2!I$2:I$20003)=0,"",SUMIF(data2!$A$2:$A$20003,$E83,data2!I$2:I$20003)))/IF(SUMIF(data2!$A$2:$A$20003,$E83,data2!J$2:J$20003)=0,"",SUMIF(data2!$A$2:$A$20003,$E83,data2!J$2:J$20003))),0)</f>
        <v>0.7</v>
      </c>
      <c r="H83" s="221">
        <f>IFERROR(IF(E$1="","",(IF(SUMIF(data2!$A$2:$A$20003,$E83,data2!I$2:I$20003)=0,"",SUMIF(data2!$A$2:$A$20003,$E83,data2!I$2:I$20003)))),0)</f>
        <v>14</v>
      </c>
      <c r="I83" s="221">
        <f>IFERROR(IF(E$1="","",(IF(SUMIF(data2!$A$2:$A$20003,$E83,data2!I$2:I$20003)=0,"",SUMIF(data2!$A$2:$A$20003,$E83,data2!J$2:J$20003)))),0)</f>
        <v>20</v>
      </c>
      <c r="J83" s="23">
        <f>IFERROR(IF(E$1="","",(IF(SUMIF(data2!$A$2:$A$20003,$E83,data2!F$2:F$20003)=0,"",SUMIF(data2!$A$2:$A$20003,$E83,data2!F$2:F$20003)))/IF(SUMIF(data2!$A$2:$A$20003,$E83,data2!G$2:G$20003)=0,"",SUMIF(data2!$A$2:$A$20003,$E83,data2!G$2:G$20003))),0)</f>
        <v>2.3333333333333335</v>
      </c>
      <c r="K83" s="225">
        <f>IFERROR(IF(E$1="","",(IF(SUMIF(data2!$A$2:$A$20003,$E83,data2!F$2:F$20003)=0,"",SUMIF(data2!$A$2:$A$20003,$E83,data2!F$2:F$20003)))),0)</f>
        <v>3.5</v>
      </c>
      <c r="L83" s="225">
        <f>IFERROR(IF(E$1="","",(IF(SUMIF(data2!$A$2:$A$20003,$E83,data2!G$2:G$20003)=0,"",SUMIF(data2!$A$2:$A$20003,$E83,data2!G$2:G$20003)))),0)</f>
        <v>1.5</v>
      </c>
      <c r="M83" s="23">
        <f>IFERROR(IF(E$1="","",(IF(SUMIF(data2!$A$2:$A$20003,$E83,data2!P$2:P$20003)=0,"",SUMIF(data2!$A$2:$A$20003,$E83,data2!P$2:P$20003)))/IF(SUMIF(data2!$A$2:$A$20003,$E83,data2!Q$2:Q$20003)=0,"",SUMIF(data2!$A$2:$A$20003,$E83,data2!Q$2:Q$20003))),0)</f>
        <v>0</v>
      </c>
      <c r="N83" s="227" t="str">
        <f>IFERROR(IF(E$1="","",(IF(SUMIF(data2!$A$2:$A$20003,$E83,data2!P$2:P$20003)=0,"",SUMIF(data2!$A$2:$A$20003,$E83,data2!P$2:P$20003)))),0)</f>
        <v/>
      </c>
      <c r="O83" s="227" t="str">
        <f>IFERROR(IF(E$1="","",(IF(SUMIF(data2!$A$2:$A$20003,$E83,data2!Q$2:Q$20003)=0,"",SUMIF(data2!$A$2:$A$20003,$E83,data2!Q$2:Q$20003)))),0)</f>
        <v/>
      </c>
    </row>
    <row r="84" spans="2:26" x14ac:dyDescent="0.25">
      <c r="B84" s="172" t="s">
        <v>1003</v>
      </c>
      <c r="C84" s="172" t="str">
        <f>B84&amp;6</f>
        <v>CPP-FV6</v>
      </c>
      <c r="D84" s="20" t="s">
        <v>23537</v>
      </c>
      <c r="E84" s="20" t="str">
        <f t="shared" si="1"/>
        <v>Community ConnectionsCPP-FV CombinedApr-20</v>
      </c>
      <c r="F84" s="20" t="s">
        <v>23468</v>
      </c>
      <c r="G84" s="23">
        <f>IFERROR(IF(E$1="","",(IF(SUMIF(data2!$A$2:$A$20003,$E84,data2!I$2:I$20003)=0,"",SUMIF(data2!$A$2:$A$20003,$E84,data2!I$2:I$20003)))/IF(SUMIF(data2!$A$2:$A$20003,$E84,data2!J$2:J$20003)=0,"",SUMIF(data2!$A$2:$A$20003,$E84,data2!J$2:J$20003))),0)</f>
        <v>1</v>
      </c>
      <c r="H84" s="221">
        <f>IFERROR(IF(E$1="","",(IF(SUMIF(data2!$A$2:$A$20003,$E84,data2!I$2:I$20003)=0,"",SUMIF(data2!$A$2:$A$20003,$E84,data2!I$2:I$20003)))),0)</f>
        <v>3</v>
      </c>
      <c r="I84" s="221">
        <f>IFERROR(IF(E$1="","",(IF(SUMIF(data2!$A$2:$A$20003,$E84,data2!I$2:I$20003)=0,"",SUMIF(data2!$A$2:$A$20003,$E84,data2!J$2:J$20003)))),0)</f>
        <v>3</v>
      </c>
      <c r="J84" s="23">
        <f>IFERROR(IF(E$1="","",(IF(SUMIF(data2!$A$2:$A$20003,$E84,data2!F$2:F$20003)=0,"",SUMIF(data2!$A$2:$A$20003,$E84,data2!F$2:F$20003)))/IF(SUMIF(data2!$A$2:$A$20003,$E84,data2!G$2:G$20003)=0,"",SUMIF(data2!$A$2:$A$20003,$E84,data2!G$2:G$20003))),0)</f>
        <v>0.33333333333333331</v>
      </c>
      <c r="K84" s="225">
        <f>IFERROR(IF(E$1="","",(IF(SUMIF(data2!$A$2:$A$20003,$E84,data2!F$2:F$20003)=0,"",SUMIF(data2!$A$2:$A$20003,$E84,data2!F$2:F$20003)))),0)</f>
        <v>0.5</v>
      </c>
      <c r="L84" s="225">
        <f>IFERROR(IF(E$1="","",(IF(SUMIF(data2!$A$2:$A$20003,$E84,data2!G$2:G$20003)=0,"",SUMIF(data2!$A$2:$A$20003,$E84,data2!G$2:G$20003)))),0)</f>
        <v>1.5</v>
      </c>
      <c r="M84" s="23">
        <f>IFERROR(IF(E$1="","",(IF(SUMIF(data2!$A$2:$A$20003,$E84,data2!P$2:P$20003)=0,"",SUMIF(data2!$A$2:$A$20003,$E84,data2!P$2:P$20003)))/IF(SUMIF(data2!$A$2:$A$20003,$E84,data2!Q$2:Q$20003)=0,"",SUMIF(data2!$A$2:$A$20003,$E84,data2!Q$2:Q$20003))),0)</f>
        <v>0</v>
      </c>
      <c r="N84" s="227" t="str">
        <f>IFERROR(IF(E$1="","",(IF(SUMIF(data2!$A$2:$A$20003,$E84,data2!P$2:P$20003)=0,"",SUMIF(data2!$A$2:$A$20003,$E84,data2!P$2:P$20003)))),0)</f>
        <v/>
      </c>
      <c r="O84" s="227" t="str">
        <f>IFERROR(IF(E$1="","",(IF(SUMIF(data2!$A$2:$A$20003,$E84,data2!Q$2:Q$20003)=0,"",SUMIF(data2!$A$2:$A$20003,$E84,data2!Q$2:Q$20003)))),0)</f>
        <v/>
      </c>
    </row>
    <row r="85" spans="2:26" x14ac:dyDescent="0.25">
      <c r="B85" s="172" t="s">
        <v>1004</v>
      </c>
      <c r="C85" s="172" t="str">
        <f>B85&amp;1</f>
        <v>PCIT1</v>
      </c>
      <c r="D85" s="20" t="s">
        <v>23538</v>
      </c>
      <c r="E85" s="20" t="str">
        <f t="shared" si="1"/>
        <v>Community ConnectionsPCIT CombinedApr-20</v>
      </c>
      <c r="F85" s="20" t="s">
        <v>23468</v>
      </c>
      <c r="G85" s="23">
        <f>IFERROR(IF(E$1="","",(IF(SUMIF(data2!$A$2:$A$20003,$E85,data2!I$2:I$20003)=0,"",SUMIF(data2!$A$2:$A$20003,$E85,data2!I$2:I$20003)))/IF(SUMIF(data2!$A$2:$A$20003,$E85,data2!J$2:J$20003)=0,"",SUMIF(data2!$A$2:$A$20003,$E85,data2!J$2:J$20003))),0)</f>
        <v>0.44444444444444442</v>
      </c>
      <c r="H85" s="221">
        <f>IFERROR(IF(E$1="","",(IF(SUMIF(data2!$A$2:$A$20003,$E85,data2!I$2:I$20003)=0,"",SUMIF(data2!$A$2:$A$20003,$E85,data2!I$2:I$20003)))),0)</f>
        <v>4</v>
      </c>
      <c r="I85" s="221">
        <f>IFERROR(IF(E$1="","",(IF(SUMIF(data2!$A$2:$A$20003,$E85,data2!I$2:I$20003)=0,"",SUMIF(data2!$A$2:$A$20003,$E85,data2!J$2:J$20003)))),0)</f>
        <v>9</v>
      </c>
      <c r="J85" s="23">
        <f>IFERROR(IF(E$1="","",(IF(SUMIF(data2!$A$2:$A$20003,$E85,data2!F$2:F$20003)=0,"",SUMIF(data2!$A$2:$A$20003,$E85,data2!F$2:F$20003)))/IF(SUMIF(data2!$A$2:$A$20003,$E85,data2!G$2:G$20003)=0,"",SUMIF(data2!$A$2:$A$20003,$E85,data2!G$2:G$20003))),0)</f>
        <v>0.75</v>
      </c>
      <c r="K85" s="225">
        <f>IFERROR(IF(E$1="","",(IF(SUMIF(data2!$A$2:$A$20003,$E85,data2!F$2:F$20003)=0,"",SUMIF(data2!$A$2:$A$20003,$E85,data2!F$2:F$20003)))),0)</f>
        <v>1.5</v>
      </c>
      <c r="L85" s="225">
        <f>IFERROR(IF(E$1="","",(IF(SUMIF(data2!$A$2:$A$20003,$E85,data2!G$2:G$20003)=0,"",SUMIF(data2!$A$2:$A$20003,$E85,data2!G$2:G$20003)))),0)</f>
        <v>2</v>
      </c>
      <c r="M85" s="23">
        <f>IFERROR(IF(E$1="","",(IF(SUMIF(data2!$A$2:$A$20003,$E85,data2!P$2:P$20003)=0,"",SUMIF(data2!$A$2:$A$20003,$E85,data2!P$2:P$20003)))/IF(SUMIF(data2!$A$2:$A$20003,$E85,data2!Q$2:Q$20003)=0,"",SUMIF(data2!$A$2:$A$20003,$E85,data2!Q$2:Q$20003))),0)</f>
        <v>0</v>
      </c>
      <c r="N85" s="227" t="str">
        <f>IFERROR(IF(E$1="","",(IF(SUMIF(data2!$A$2:$A$20003,$E85,data2!P$2:P$20003)=0,"",SUMIF(data2!$A$2:$A$20003,$E85,data2!P$2:P$20003)))),0)</f>
        <v/>
      </c>
      <c r="O85" s="227" t="str">
        <f>IFERROR(IF(E$1="","",(IF(SUMIF(data2!$A$2:$A$20003,$E85,data2!Q$2:Q$20003)=0,"",SUMIF(data2!$A$2:$A$20003,$E85,data2!Q$2:Q$20003)))),0)</f>
        <v/>
      </c>
    </row>
    <row r="86" spans="2:26" x14ac:dyDescent="0.25">
      <c r="B86" s="172" t="s">
        <v>1004</v>
      </c>
      <c r="C86" s="172" t="str">
        <f>B86&amp;2</f>
        <v>PCIT2</v>
      </c>
      <c r="D86" s="20" t="s">
        <v>23539</v>
      </c>
      <c r="E86" s="20" t="str">
        <f t="shared" si="1"/>
        <v>Marys CenterPCIT CombinedApr-20</v>
      </c>
      <c r="F86" s="20" t="s">
        <v>23482</v>
      </c>
      <c r="G86" s="23">
        <f>IFERROR(IF(E$1="","",(IF(SUMIF(data2!$A$2:$A$20003,$E86,data2!I$2:I$20003)=0,"",SUMIF(data2!$A$2:$A$20003,$E86,data2!I$2:I$20003)))/IF(SUMIF(data2!$A$2:$A$20003,$E86,data2!J$2:J$20003)=0,"",SUMIF(data2!$A$2:$A$20003,$E86,data2!J$2:J$20003))),0)</f>
        <v>0.42857142857142855</v>
      </c>
      <c r="H86" s="221">
        <f>IFERROR(IF(E$1="","",(IF(SUMIF(data2!$A$2:$A$20003,$E86,data2!I$2:I$20003)=0,"",SUMIF(data2!$A$2:$A$20003,$E86,data2!I$2:I$20003)))),0)</f>
        <v>12</v>
      </c>
      <c r="I86" s="221">
        <f>IFERROR(IF(E$1="","",(IF(SUMIF(data2!$A$2:$A$20003,$E86,data2!I$2:I$20003)=0,"",SUMIF(data2!$A$2:$A$20003,$E86,data2!J$2:J$20003)))),0)</f>
        <v>28</v>
      </c>
      <c r="J86" s="23">
        <f>IFERROR(IF(E$1="","",(IF(SUMIF(data2!$A$2:$A$20003,$E86,data2!F$2:F$20003)=0,"",SUMIF(data2!$A$2:$A$20003,$E86,data2!F$2:F$20003)))/IF(SUMIF(data2!$A$2:$A$20003,$E86,data2!G$2:G$20003)=0,"",SUMIF(data2!$A$2:$A$20003,$E86,data2!G$2:G$20003))),0)</f>
        <v>1.1111111111111112</v>
      </c>
      <c r="K86" s="225">
        <f>IFERROR(IF(E$1="","",(IF(SUMIF(data2!$A$2:$A$20003,$E86,data2!F$2:F$20003)=0,"",SUMIF(data2!$A$2:$A$20003,$E86,data2!F$2:F$20003)))),0)</f>
        <v>5</v>
      </c>
      <c r="L86" s="225">
        <f>IFERROR(IF(E$1="","",(IF(SUMIF(data2!$A$2:$A$20003,$E86,data2!G$2:G$20003)=0,"",SUMIF(data2!$A$2:$A$20003,$E86,data2!G$2:G$20003)))),0)</f>
        <v>4.5</v>
      </c>
      <c r="M86" s="23">
        <f>IFERROR(IF(E$1="","",(IF(SUMIF(data2!$A$2:$A$20003,$E86,data2!P$2:P$20003)=0,"",SUMIF(data2!$A$2:$A$20003,$E86,data2!P$2:P$20003)))/IF(SUMIF(data2!$A$2:$A$20003,$E86,data2!Q$2:Q$20003)=0,"",SUMIF(data2!$A$2:$A$20003,$E86,data2!Q$2:Q$20003))),0)</f>
        <v>0.33333333333333331</v>
      </c>
      <c r="N86" s="227">
        <f>IFERROR(IF(E$1="","",(IF(SUMIF(data2!$A$2:$A$20003,$E86,data2!P$2:P$20003)=0,"",SUMIF(data2!$A$2:$A$20003,$E86,data2!P$2:P$20003)))),0)</f>
        <v>1</v>
      </c>
      <c r="O86" s="227">
        <f>IFERROR(IF(E$1="","",(IF(SUMIF(data2!$A$2:$A$20003,$E86,data2!Q$2:Q$20003)=0,"",SUMIF(data2!$A$2:$A$20003,$E86,data2!Q$2:Q$20003)))),0)</f>
        <v>3</v>
      </c>
    </row>
    <row r="87" spans="2:26" x14ac:dyDescent="0.25">
      <c r="B87" s="172" t="s">
        <v>1004</v>
      </c>
      <c r="C87" s="172" t="str">
        <f>B87&amp;3</f>
        <v>PCIT3</v>
      </c>
      <c r="D87" s="20" t="s">
        <v>24611</v>
      </c>
      <c r="E87" s="20" t="str">
        <f t="shared" si="1"/>
        <v>Medstar GeorgetownPCIT CombinedApr-20</v>
      </c>
      <c r="F87" s="20" t="s">
        <v>24609</v>
      </c>
      <c r="G87" s="23">
        <f>IFERROR(IF(E$1="","",(IF(SUMIF(data2!$A$2:$A$20003,$E87,data2!I$2:I$20003)=0,"",SUMIF(data2!$A$2:$A$20003,$E87,data2!I$2:I$20003)))/IF(SUMIF(data2!$A$2:$A$20003,$E87,data2!J$2:J$20003)=0,"",SUMIF(data2!$A$2:$A$20003,$E87,data2!J$2:J$20003))),0)</f>
        <v>0.5</v>
      </c>
      <c r="H87" s="221">
        <f>IFERROR(IF(E$1="","",(IF(SUMIF(data2!$A$2:$A$20003,$E87,data2!I$2:I$20003)=0,"",SUMIF(data2!$A$2:$A$20003,$E87,data2!I$2:I$20003)))),0)</f>
        <v>4</v>
      </c>
      <c r="I87" s="221">
        <f>IFERROR(IF(E$1="","",(IF(SUMIF(data2!$A$2:$A$20003,$E87,data2!I$2:I$20003)=0,"",SUMIF(data2!$A$2:$A$20003,$E87,data2!J$2:J$20003)))),0)</f>
        <v>8</v>
      </c>
      <c r="J87" s="23">
        <f>IFERROR(IF(E$1="","",(IF(SUMIF(data2!$A$2:$A$20003,$E87,data2!F$2:F$20003)=0,"",SUMIF(data2!$A$2:$A$20003,$E87,data2!F$2:F$20003)))/IF(SUMIF(data2!$A$2:$A$20003,$E87,data2!G$2:G$20003)=0,"",SUMIF(data2!$A$2:$A$20003,$E87,data2!G$2:G$20003))),0)</f>
        <v>1</v>
      </c>
      <c r="K87" s="225">
        <f>IFERROR(IF(E$1="","",(IF(SUMIF(data2!$A$2:$A$20003,$E87,data2!F$2:F$20003)=0,"",SUMIF(data2!$A$2:$A$20003,$E87,data2!F$2:F$20003)))),0)</f>
        <v>1.5</v>
      </c>
      <c r="L87" s="225">
        <f>IFERROR(IF(E$1="","",(IF(SUMIF(data2!$A$2:$A$20003,$E87,data2!G$2:G$20003)=0,"",SUMIF(data2!$A$2:$A$20003,$E87,data2!G$2:G$20003)))),0)</f>
        <v>1.5</v>
      </c>
      <c r="M87" s="23">
        <f>IFERROR(IF(E$1="","",(IF(SUMIF(data2!$A$2:$A$20003,$E87,data2!P$2:P$20003)=0,"",SUMIF(data2!$A$2:$A$20003,$E87,data2!P$2:P$20003)))/IF(SUMIF(data2!$A$2:$A$20003,$E87,data2!Q$2:Q$20003)=0,"",SUMIF(data2!$A$2:$A$20003,$E87,data2!Q$2:Q$20003))),0)</f>
        <v>0</v>
      </c>
      <c r="N87" s="227" t="str">
        <f>IFERROR(IF(E$1="","",(IF(SUMIF(data2!$A$2:$A$20003,$E87,data2!P$2:P$20003)=0,"",SUMIF(data2!$A$2:$A$20003,$E87,data2!P$2:P$20003)))),0)</f>
        <v/>
      </c>
      <c r="O87" s="227" t="str">
        <f>IFERROR(IF(E$1="","",(IF(SUMIF(data2!$A$2:$A$20003,$E87,data2!Q$2:Q$20003)=0,"",SUMIF(data2!$A$2:$A$20003,$E87,data2!Q$2:Q$20003)))),0)</f>
        <v/>
      </c>
    </row>
    <row r="88" spans="2:26" x14ac:dyDescent="0.25">
      <c r="B88" s="172" t="s">
        <v>1004</v>
      </c>
      <c r="C88" s="172" t="str">
        <f>B88&amp;4</f>
        <v>PCIT4</v>
      </c>
      <c r="D88" s="20" t="s">
        <v>23540</v>
      </c>
      <c r="E88" s="20" t="str">
        <f t="shared" si="1"/>
        <v>PIECEPCIT CombinedApr-20</v>
      </c>
      <c r="F88" s="20" t="s">
        <v>30</v>
      </c>
      <c r="G88" s="23">
        <f>IFERROR(IF(E$1="","",(IF(SUMIF(data2!$A$2:$A$20003,$E88,data2!I$2:I$20003)=0,"",SUMIF(data2!$A$2:$A$20003,$E88,data2!I$2:I$20003)))/IF(SUMIF(data2!$A$2:$A$20003,$E88,data2!J$2:J$20003)=0,"",SUMIF(data2!$A$2:$A$20003,$E88,data2!J$2:J$20003))),0)</f>
        <v>0.82352941176470584</v>
      </c>
      <c r="H88" s="221">
        <f>IFERROR(IF(E$1="","",(IF(SUMIF(data2!$A$2:$A$20003,$E88,data2!I$2:I$20003)=0,"",SUMIF(data2!$A$2:$A$20003,$E88,data2!I$2:I$20003)))),0)</f>
        <v>14</v>
      </c>
      <c r="I88" s="221">
        <f>IFERROR(IF(E$1="","",(IF(SUMIF(data2!$A$2:$A$20003,$E88,data2!I$2:I$20003)=0,"",SUMIF(data2!$A$2:$A$20003,$E88,data2!J$2:J$20003)))),0)</f>
        <v>17</v>
      </c>
      <c r="J88" s="23">
        <f>IFERROR(IF(E$1="","",(IF(SUMIF(data2!$A$2:$A$20003,$E88,data2!F$2:F$20003)=0,"",SUMIF(data2!$A$2:$A$20003,$E88,data2!F$2:F$20003)))/IF(SUMIF(data2!$A$2:$A$20003,$E88,data2!G$2:G$20003)=0,"",SUMIF(data2!$A$2:$A$20003,$E88,data2!G$2:G$20003))),0)</f>
        <v>2</v>
      </c>
      <c r="K88" s="225">
        <f>IFERROR(IF(E$1="","",(IF(SUMIF(data2!$A$2:$A$20003,$E88,data2!F$2:F$20003)=0,"",SUMIF(data2!$A$2:$A$20003,$E88,data2!F$2:F$20003)))),0)</f>
        <v>3</v>
      </c>
      <c r="L88" s="225">
        <f>IFERROR(IF(E$1="","",(IF(SUMIF(data2!$A$2:$A$20003,$E88,data2!G$2:G$20003)=0,"",SUMIF(data2!$A$2:$A$20003,$E88,data2!G$2:G$20003)))),0)</f>
        <v>1.5</v>
      </c>
      <c r="M88" s="23">
        <f>IFERROR(IF(E$1="","",(IF(SUMIF(data2!$A$2:$A$20003,$E88,data2!P$2:P$20003)=0,"",SUMIF(data2!$A$2:$A$20003,$E88,data2!P$2:P$20003)))/IF(SUMIF(data2!$A$2:$A$20003,$E88,data2!Q$2:Q$20003)=0,"",SUMIF(data2!$A$2:$A$20003,$E88,data2!Q$2:Q$20003))),0)</f>
        <v>0</v>
      </c>
      <c r="N88" s="227" t="str">
        <f>IFERROR(IF(E$1="","",(IF(SUMIF(data2!$A$2:$A$20003,$E88,data2!P$2:P$20003)=0,"",SUMIF(data2!$A$2:$A$20003,$E88,data2!P$2:P$20003)))),0)</f>
        <v/>
      </c>
      <c r="O88" s="227" t="str">
        <f>IFERROR(IF(E$1="","",(IF(SUMIF(data2!$A$2:$A$20003,$E88,data2!Q$2:Q$20003)=0,"",SUMIF(data2!$A$2:$A$20003,$E88,data2!Q$2:Q$20003)))),0)</f>
        <v/>
      </c>
    </row>
    <row r="89" spans="2:26" x14ac:dyDescent="0.25">
      <c r="G89" s="23"/>
      <c r="H89" s="23"/>
      <c r="I89" s="23"/>
    </row>
    <row r="90" spans="2:26" ht="27" thickBot="1" x14ac:dyDescent="0.45">
      <c r="D90" s="452" t="s">
        <v>0</v>
      </c>
      <c r="E90" s="452"/>
      <c r="F90" s="452"/>
      <c r="G90" s="452"/>
      <c r="H90" s="452"/>
      <c r="I90" s="226"/>
      <c r="J90" s="226"/>
      <c r="K90" s="23"/>
      <c r="L90" s="452" t="s">
        <v>31</v>
      </c>
      <c r="M90" s="452"/>
      <c r="N90" s="452"/>
      <c r="O90" s="452"/>
      <c r="P90" s="452"/>
      <c r="R90" s="452" t="s">
        <v>4</v>
      </c>
      <c r="S90" s="452"/>
      <c r="T90" s="452"/>
      <c r="U90" s="452"/>
      <c r="V90" s="452"/>
    </row>
    <row r="91" spans="2:26" x14ac:dyDescent="0.25">
      <c r="D91" s="197"/>
      <c r="E91" s="198" t="s">
        <v>23541</v>
      </c>
      <c r="F91" s="198"/>
      <c r="G91" s="198"/>
      <c r="H91" s="198" t="s">
        <v>24</v>
      </c>
      <c r="I91" s="198" t="s">
        <v>32</v>
      </c>
      <c r="J91" s="199"/>
      <c r="K91" s="23"/>
      <c r="L91" s="197"/>
      <c r="M91" s="198" t="s">
        <v>23542</v>
      </c>
      <c r="N91" s="198"/>
      <c r="O91" s="198"/>
      <c r="P91" s="198" t="s">
        <v>22</v>
      </c>
      <c r="Q91" s="198" t="s">
        <v>25725</v>
      </c>
      <c r="R91" s="199"/>
      <c r="T91" s="197"/>
      <c r="U91" s="198" t="s">
        <v>23543</v>
      </c>
      <c r="V91" s="198"/>
      <c r="W91" s="198"/>
      <c r="X91" s="198" t="s">
        <v>25723</v>
      </c>
      <c r="Y91" s="198" t="s">
        <v>25724</v>
      </c>
      <c r="Z91" s="199"/>
    </row>
    <row r="92" spans="2:26" x14ac:dyDescent="0.25">
      <c r="D92" s="200"/>
      <c r="E92" s="88" t="str">
        <f>E4</f>
        <v>AllAll CombinedApr-20</v>
      </c>
      <c r="F92" s="201" t="str">
        <f>F4</f>
        <v>All</v>
      </c>
      <c r="G92" s="202">
        <f>G4</f>
        <v>0.7803379416282642</v>
      </c>
      <c r="H92" s="222">
        <f>H4</f>
        <v>508</v>
      </c>
      <c r="I92" s="222">
        <f>I4</f>
        <v>651</v>
      </c>
      <c r="J92" s="203"/>
      <c r="K92" s="23"/>
      <c r="L92" s="200"/>
      <c r="M92" s="88" t="str">
        <f t="shared" ref="M92:M102" si="2">E92</f>
        <v>AllAll CombinedApr-20</v>
      </c>
      <c r="N92" s="88" t="str">
        <f t="shared" ref="N92:N102" si="3">F92</f>
        <v>All</v>
      </c>
      <c r="O92" s="202">
        <f>J4</f>
        <v>0.92655367231638419</v>
      </c>
      <c r="P92" s="222">
        <f>K4</f>
        <v>82</v>
      </c>
      <c r="Q92" s="222">
        <f>L4</f>
        <v>88.5</v>
      </c>
      <c r="R92" s="203"/>
      <c r="T92" s="200"/>
      <c r="U92" s="88" t="str">
        <f t="shared" ref="U92:U102" si="4">M92</f>
        <v>AllAll CombinedApr-20</v>
      </c>
      <c r="V92" s="88" t="str">
        <f t="shared" ref="V92:V102" si="5">N92</f>
        <v>All</v>
      </c>
      <c r="W92" s="202">
        <f>M4</f>
        <v>0.47727272727272729</v>
      </c>
      <c r="X92" s="222">
        <f>N4</f>
        <v>21</v>
      </c>
      <c r="Y92" s="222">
        <f>O4</f>
        <v>44</v>
      </c>
      <c r="Z92" s="203"/>
    </row>
    <row r="93" spans="2:26" x14ac:dyDescent="0.25">
      <c r="D93" s="200">
        <f t="shared" ref="D93:D102" si="6">RANK(G93,G$93:G$102,0)</f>
        <v>10</v>
      </c>
      <c r="E93" s="88" t="str">
        <f t="shared" ref="E93:F102" si="7">E5</f>
        <v>All A-CRA ProvidersA-CRA CombinedApr-20</v>
      </c>
      <c r="F93" s="201" t="str">
        <f t="shared" si="7"/>
        <v>*A-CRA</v>
      </c>
      <c r="G93" s="202">
        <f>G5+0.000001</f>
        <v>9.9999999999999995E-7</v>
      </c>
      <c r="H93" s="222" t="str">
        <f t="shared" ref="H93:I102" si="8">H5</f>
        <v/>
      </c>
      <c r="I93" s="222" t="str">
        <f t="shared" si="8"/>
        <v/>
      </c>
      <c r="J93" s="203"/>
      <c r="K93" s="23"/>
      <c r="L93" s="200">
        <f t="shared" ref="L93:L102" si="9">RANK(O93,O$93:O$102,0)</f>
        <v>10</v>
      </c>
      <c r="M93" s="88" t="str">
        <f t="shared" si="2"/>
        <v>All A-CRA ProvidersA-CRA CombinedApr-20</v>
      </c>
      <c r="N93" s="88" t="str">
        <f t="shared" si="3"/>
        <v>*A-CRA</v>
      </c>
      <c r="O93" s="202">
        <f>J5+0.000001</f>
        <v>9.9999999999999995E-7</v>
      </c>
      <c r="P93" s="222" t="str">
        <f t="shared" ref="P93:P102" si="10">K5</f>
        <v/>
      </c>
      <c r="Q93" s="222" t="str">
        <f t="shared" ref="Q93:Q102" si="11">L5</f>
        <v/>
      </c>
      <c r="R93" s="203"/>
      <c r="T93" s="200">
        <f t="shared" ref="T93:T102" si="12">RANK(W93,W$93:W$102,0)</f>
        <v>10</v>
      </c>
      <c r="U93" s="88" t="str">
        <f t="shared" si="4"/>
        <v>All A-CRA ProvidersA-CRA CombinedApr-20</v>
      </c>
      <c r="V93" s="88" t="str">
        <f t="shared" si="5"/>
        <v>*A-CRA</v>
      </c>
      <c r="W93" s="202">
        <f>M5+0.000001</f>
        <v>9.9999999999999995E-7</v>
      </c>
      <c r="X93" s="222" t="str">
        <f>N5</f>
        <v/>
      </c>
      <c r="Y93" s="222" t="str">
        <f>O5</f>
        <v/>
      </c>
      <c r="Z93" s="203"/>
    </row>
    <row r="94" spans="2:26" x14ac:dyDescent="0.25">
      <c r="D94" s="200">
        <f t="shared" si="6"/>
        <v>5</v>
      </c>
      <c r="E94" s="88" t="str">
        <f t="shared" si="7"/>
        <v>All CPP-FV ProvidersCPP-FV CombinedApr-20</v>
      </c>
      <c r="F94" s="201" t="str">
        <f t="shared" si="7"/>
        <v>CPP-FV</v>
      </c>
      <c r="G94" s="202">
        <f>G6+0.000002</f>
        <v>0.72916866666666658</v>
      </c>
      <c r="H94" s="222">
        <f t="shared" si="8"/>
        <v>35</v>
      </c>
      <c r="I94" s="222">
        <f t="shared" si="8"/>
        <v>48</v>
      </c>
      <c r="J94" s="203"/>
      <c r="K94" s="23"/>
      <c r="L94" s="200">
        <f t="shared" si="9"/>
        <v>1</v>
      </c>
      <c r="M94" s="88" t="str">
        <f t="shared" si="2"/>
        <v>All CPP-FV ProvidersCPP-FV CombinedApr-20</v>
      </c>
      <c r="N94" s="88" t="str">
        <f t="shared" si="3"/>
        <v>CPP-FV</v>
      </c>
      <c r="O94" s="202">
        <f>J6+0.000002</f>
        <v>1.3076943076923078</v>
      </c>
      <c r="P94" s="222">
        <f t="shared" si="10"/>
        <v>8.5</v>
      </c>
      <c r="Q94" s="222">
        <f t="shared" si="11"/>
        <v>6.5</v>
      </c>
      <c r="R94" s="203"/>
      <c r="T94" s="200">
        <f t="shared" si="12"/>
        <v>9</v>
      </c>
      <c r="U94" s="88" t="str">
        <f t="shared" si="4"/>
        <v>All CPP-FV ProvidersCPP-FV CombinedApr-20</v>
      </c>
      <c r="V94" s="88" t="str">
        <f t="shared" si="5"/>
        <v>CPP-FV</v>
      </c>
      <c r="W94" s="202">
        <f>M6+0.000002</f>
        <v>1.9999999999999999E-6</v>
      </c>
      <c r="X94" s="222" t="str">
        <f t="shared" ref="X94:X102" si="13">N6</f>
        <v/>
      </c>
      <c r="Y94" s="222" t="str">
        <f>O6</f>
        <v/>
      </c>
      <c r="Z94" s="203"/>
    </row>
    <row r="95" spans="2:26" x14ac:dyDescent="0.25">
      <c r="D95" s="200">
        <f t="shared" si="6"/>
        <v>1</v>
      </c>
      <c r="E95" s="88" t="str">
        <f t="shared" si="7"/>
        <v>All FFT ProvidersFFT CombinedApr-20</v>
      </c>
      <c r="F95" s="201" t="str">
        <f t="shared" si="7"/>
        <v>FFT</v>
      </c>
      <c r="G95" s="202">
        <f>G7+0.000003</f>
        <v>0.96666966666666665</v>
      </c>
      <c r="H95" s="222">
        <f t="shared" si="8"/>
        <v>29</v>
      </c>
      <c r="I95" s="222">
        <f t="shared" si="8"/>
        <v>30</v>
      </c>
      <c r="J95" s="203"/>
      <c r="K95" s="23"/>
      <c r="L95" s="200">
        <f t="shared" si="9"/>
        <v>5</v>
      </c>
      <c r="M95" s="88" t="str">
        <f t="shared" si="2"/>
        <v>All FFT ProvidersFFT CombinedApr-20</v>
      </c>
      <c r="N95" s="88" t="str">
        <f t="shared" si="3"/>
        <v>FFT</v>
      </c>
      <c r="O95" s="202">
        <f>J7+0.000003</f>
        <v>0.83333633333333335</v>
      </c>
      <c r="P95" s="222">
        <f t="shared" si="10"/>
        <v>5</v>
      </c>
      <c r="Q95" s="222">
        <f t="shared" si="11"/>
        <v>6</v>
      </c>
      <c r="R95" s="203"/>
      <c r="T95" s="200">
        <f t="shared" si="12"/>
        <v>3</v>
      </c>
      <c r="U95" s="88" t="str">
        <f t="shared" si="4"/>
        <v>All FFT ProvidersFFT CombinedApr-20</v>
      </c>
      <c r="V95" s="88" t="str">
        <f t="shared" si="5"/>
        <v>FFT</v>
      </c>
      <c r="W95" s="202">
        <f>M7+0.000003</f>
        <v>0.62500299999999998</v>
      </c>
      <c r="X95" s="222">
        <f t="shared" si="13"/>
        <v>5</v>
      </c>
      <c r="Y95" s="222">
        <f t="shared" ref="Y95:Y102" si="14">O7</f>
        <v>8</v>
      </c>
      <c r="Z95" s="203"/>
    </row>
    <row r="96" spans="2:26" x14ac:dyDescent="0.25">
      <c r="D96" s="200">
        <f t="shared" si="6"/>
        <v>3</v>
      </c>
      <c r="E96" s="88" t="str">
        <f t="shared" si="7"/>
        <v>All MST ProvidersMST CombinedApr-20</v>
      </c>
      <c r="F96" s="201" t="str">
        <f t="shared" si="7"/>
        <v>MST</v>
      </c>
      <c r="G96" s="202">
        <f>G8+0.000004</f>
        <v>0.80000400000000005</v>
      </c>
      <c r="H96" s="222">
        <f t="shared" si="8"/>
        <v>8</v>
      </c>
      <c r="I96" s="222">
        <f t="shared" si="8"/>
        <v>10</v>
      </c>
      <c r="J96" s="203"/>
      <c r="K96" s="23"/>
      <c r="L96" s="200">
        <f t="shared" si="9"/>
        <v>7</v>
      </c>
      <c r="M96" s="88" t="str">
        <f t="shared" si="2"/>
        <v>All MST ProvidersMST CombinedApr-20</v>
      </c>
      <c r="N96" s="88" t="str">
        <f t="shared" si="3"/>
        <v>MST</v>
      </c>
      <c r="O96" s="202">
        <f>J8+0.000004</f>
        <v>0.66667066666666663</v>
      </c>
      <c r="P96" s="222">
        <f t="shared" si="10"/>
        <v>2</v>
      </c>
      <c r="Q96" s="222">
        <f t="shared" si="11"/>
        <v>3</v>
      </c>
      <c r="R96" s="203"/>
      <c r="T96" s="200">
        <f t="shared" si="12"/>
        <v>1</v>
      </c>
      <c r="U96" s="88" t="str">
        <f t="shared" si="4"/>
        <v>All MST ProvidersMST CombinedApr-20</v>
      </c>
      <c r="V96" s="88" t="str">
        <f t="shared" si="5"/>
        <v>MST</v>
      </c>
      <c r="W96" s="202">
        <f>M8+0.000004</f>
        <v>1.0000039999999999</v>
      </c>
      <c r="X96" s="222">
        <f t="shared" si="13"/>
        <v>6</v>
      </c>
      <c r="Y96" s="222">
        <f t="shared" si="14"/>
        <v>6</v>
      </c>
      <c r="Z96" s="203"/>
    </row>
    <row r="97" spans="4:26" x14ac:dyDescent="0.25">
      <c r="D97" s="200">
        <f t="shared" si="6"/>
        <v>9</v>
      </c>
      <c r="E97" s="88" t="str">
        <f t="shared" si="7"/>
        <v>All MST-PSB ProvidersMST-PSB CombinedApr-20</v>
      </c>
      <c r="F97" s="201" t="str">
        <f t="shared" si="7"/>
        <v>*MST-PSB</v>
      </c>
      <c r="G97" s="202">
        <f>G9+0.000005</f>
        <v>5.0000000000000004E-6</v>
      </c>
      <c r="H97" s="222" t="str">
        <f t="shared" si="8"/>
        <v/>
      </c>
      <c r="I97" s="222" t="str">
        <f t="shared" si="8"/>
        <v/>
      </c>
      <c r="J97" s="203"/>
      <c r="K97" s="23"/>
      <c r="L97" s="200">
        <f t="shared" si="9"/>
        <v>9</v>
      </c>
      <c r="M97" s="88" t="str">
        <f t="shared" si="2"/>
        <v>All MST-PSB ProvidersMST-PSB CombinedApr-20</v>
      </c>
      <c r="N97" s="88" t="str">
        <f t="shared" si="3"/>
        <v>*MST-PSB</v>
      </c>
      <c r="O97" s="202">
        <f>J9+0.000005</f>
        <v>5.0000000000000004E-6</v>
      </c>
      <c r="P97" s="222" t="str">
        <f t="shared" si="10"/>
        <v/>
      </c>
      <c r="Q97" s="222" t="str">
        <f t="shared" si="11"/>
        <v/>
      </c>
      <c r="R97" s="203"/>
      <c r="T97" s="200">
        <f t="shared" si="12"/>
        <v>8</v>
      </c>
      <c r="U97" s="88" t="str">
        <f t="shared" si="4"/>
        <v>All MST-PSB ProvidersMST-PSB CombinedApr-20</v>
      </c>
      <c r="V97" s="88" t="str">
        <f t="shared" si="5"/>
        <v>*MST-PSB</v>
      </c>
      <c r="W97" s="202">
        <f>M9+0.000005</f>
        <v>5.0000000000000004E-6</v>
      </c>
      <c r="X97" s="222" t="str">
        <f t="shared" si="13"/>
        <v/>
      </c>
      <c r="Y97" s="222" t="str">
        <f t="shared" si="14"/>
        <v/>
      </c>
      <c r="Z97" s="203"/>
    </row>
    <row r="98" spans="4:26" x14ac:dyDescent="0.25">
      <c r="D98" s="200">
        <f t="shared" si="6"/>
        <v>6</v>
      </c>
      <c r="E98" s="88" t="str">
        <f t="shared" si="7"/>
        <v>All PCIT ProvidersPCIT CombinedApr-20</v>
      </c>
      <c r="F98" s="201" t="str">
        <f t="shared" si="7"/>
        <v>PCIT</v>
      </c>
      <c r="G98" s="202">
        <f>G10+0.000006</f>
        <v>0.54839309677419346</v>
      </c>
      <c r="H98" s="222">
        <f t="shared" si="8"/>
        <v>34</v>
      </c>
      <c r="I98" s="222">
        <f t="shared" si="8"/>
        <v>62</v>
      </c>
      <c r="J98" s="203"/>
      <c r="K98" s="23"/>
      <c r="L98" s="200">
        <f t="shared" si="9"/>
        <v>3</v>
      </c>
      <c r="M98" s="88" t="str">
        <f t="shared" si="2"/>
        <v>All PCIT ProvidersPCIT CombinedApr-20</v>
      </c>
      <c r="N98" s="88" t="str">
        <f t="shared" si="3"/>
        <v>PCIT</v>
      </c>
      <c r="O98" s="202">
        <f>J10+0.000006</f>
        <v>1.1579007368421053</v>
      </c>
      <c r="P98" s="222">
        <f t="shared" si="10"/>
        <v>11</v>
      </c>
      <c r="Q98" s="222">
        <f t="shared" si="11"/>
        <v>9.5</v>
      </c>
      <c r="R98" s="203"/>
      <c r="T98" s="200">
        <f t="shared" si="12"/>
        <v>4</v>
      </c>
      <c r="U98" s="88" t="str">
        <f t="shared" si="4"/>
        <v>All PCIT ProvidersPCIT CombinedApr-20</v>
      </c>
      <c r="V98" s="88" t="str">
        <f t="shared" si="5"/>
        <v>PCIT</v>
      </c>
      <c r="W98" s="202">
        <f>M10+0.000006</f>
        <v>0.33333933333333332</v>
      </c>
      <c r="X98" s="222">
        <f t="shared" si="13"/>
        <v>1</v>
      </c>
      <c r="Y98" s="222">
        <f t="shared" si="14"/>
        <v>3</v>
      </c>
      <c r="Z98" s="203"/>
    </row>
    <row r="99" spans="4:26" x14ac:dyDescent="0.25">
      <c r="D99" s="200">
        <f t="shared" si="6"/>
        <v>8</v>
      </c>
      <c r="E99" s="88" t="str">
        <f t="shared" si="7"/>
        <v>All SFCR ProvidersSFCR CombinedApr-20</v>
      </c>
      <c r="F99" s="201" t="str">
        <f t="shared" si="7"/>
        <v>SFCR</v>
      </c>
      <c r="G99" s="202">
        <f>G11+0.000007</f>
        <v>6.9999999999999999E-6</v>
      </c>
      <c r="H99" s="222" t="str">
        <f t="shared" si="8"/>
        <v/>
      </c>
      <c r="I99" s="222" t="str">
        <f t="shared" si="8"/>
        <v/>
      </c>
      <c r="J99" s="203"/>
      <c r="K99" s="23"/>
      <c r="L99" s="200">
        <f t="shared" si="9"/>
        <v>8</v>
      </c>
      <c r="M99" s="88" t="str">
        <f t="shared" si="2"/>
        <v>All SFCR ProvidersSFCR CombinedApr-20</v>
      </c>
      <c r="N99" s="88" t="str">
        <f t="shared" si="3"/>
        <v>SFCR</v>
      </c>
      <c r="O99" s="202">
        <f>J11+0.000007</f>
        <v>6.9999999999999999E-6</v>
      </c>
      <c r="P99" s="222" t="str">
        <f t="shared" si="10"/>
        <v/>
      </c>
      <c r="Q99" s="222" t="str">
        <f t="shared" si="11"/>
        <v/>
      </c>
      <c r="R99" s="203"/>
      <c r="T99" s="200">
        <f t="shared" si="12"/>
        <v>7</v>
      </c>
      <c r="U99" s="88" t="str">
        <f t="shared" si="4"/>
        <v>All SFCR ProvidersSFCR CombinedApr-20</v>
      </c>
      <c r="V99" s="88" t="str">
        <f t="shared" si="5"/>
        <v>SFCR</v>
      </c>
      <c r="W99" s="202">
        <f>M11+0.000007</f>
        <v>6.9999999999999999E-6</v>
      </c>
      <c r="X99" s="222" t="str">
        <f t="shared" si="13"/>
        <v/>
      </c>
      <c r="Y99" s="222" t="str">
        <f t="shared" si="14"/>
        <v/>
      </c>
      <c r="Z99" s="203"/>
    </row>
    <row r="100" spans="4:26" x14ac:dyDescent="0.25">
      <c r="D100" s="200">
        <f t="shared" si="6"/>
        <v>7</v>
      </c>
      <c r="E100" s="88" t="str">
        <f t="shared" si="7"/>
        <v>All TF-CBT ProvidersTF-CBT CombinedApr-20</v>
      </c>
      <c r="F100" s="201" t="str">
        <f t="shared" si="7"/>
        <v>TF-CBT</v>
      </c>
      <c r="G100" s="202">
        <f>G12+0.000008</f>
        <v>0.31959562886597936</v>
      </c>
      <c r="H100" s="222">
        <f t="shared" si="8"/>
        <v>31</v>
      </c>
      <c r="I100" s="222">
        <f t="shared" si="8"/>
        <v>97</v>
      </c>
      <c r="J100" s="203"/>
      <c r="K100" s="23"/>
      <c r="L100" s="200">
        <f t="shared" si="9"/>
        <v>4</v>
      </c>
      <c r="M100" s="88" t="str">
        <f t="shared" si="2"/>
        <v>All TF-CBT ProvidersTF-CBT CombinedApr-20</v>
      </c>
      <c r="N100" s="88" t="str">
        <f t="shared" si="3"/>
        <v>TF-CBT</v>
      </c>
      <c r="O100" s="202">
        <f>J12+0.000008</f>
        <v>0.97143657142857143</v>
      </c>
      <c r="P100" s="222">
        <f t="shared" si="10"/>
        <v>17</v>
      </c>
      <c r="Q100" s="222">
        <f t="shared" si="11"/>
        <v>17.5</v>
      </c>
      <c r="R100" s="203"/>
      <c r="T100" s="200">
        <f t="shared" si="12"/>
        <v>2</v>
      </c>
      <c r="U100" s="88" t="str">
        <f t="shared" si="4"/>
        <v>All TF-CBT ProvidersTF-CBT CombinedApr-20</v>
      </c>
      <c r="V100" s="88" t="str">
        <f t="shared" si="5"/>
        <v>TF-CBT</v>
      </c>
      <c r="W100" s="202">
        <f>M12+0.000008</f>
        <v>0.66667466666666664</v>
      </c>
      <c r="X100" s="222">
        <f t="shared" si="13"/>
        <v>2</v>
      </c>
      <c r="Y100" s="222">
        <f t="shared" si="14"/>
        <v>3</v>
      </c>
      <c r="Z100" s="203"/>
    </row>
    <row r="101" spans="4:26" x14ac:dyDescent="0.25">
      <c r="D101" s="200">
        <f t="shared" si="6"/>
        <v>2</v>
      </c>
      <c r="E101" s="88" t="str">
        <f t="shared" si="7"/>
        <v>All TIP ProvidersTIP CombinedApr-20</v>
      </c>
      <c r="F101" s="201" t="str">
        <f t="shared" si="7"/>
        <v>TIP</v>
      </c>
      <c r="G101" s="202">
        <f>G13+0.000009</f>
        <v>0.92487946632124352</v>
      </c>
      <c r="H101" s="222">
        <f t="shared" si="8"/>
        <v>357</v>
      </c>
      <c r="I101" s="222">
        <f t="shared" si="8"/>
        <v>386</v>
      </c>
      <c r="J101" s="203"/>
      <c r="K101" s="23"/>
      <c r="L101" s="200">
        <f t="shared" si="9"/>
        <v>6</v>
      </c>
      <c r="M101" s="88" t="str">
        <f t="shared" si="2"/>
        <v>All TIP ProvidersTIP CombinedApr-20</v>
      </c>
      <c r="N101" s="88" t="str">
        <f t="shared" si="3"/>
        <v>TIP</v>
      </c>
      <c r="O101" s="202">
        <f>J13+0.000009</f>
        <v>0.81610095402298855</v>
      </c>
      <c r="P101" s="222">
        <f t="shared" si="10"/>
        <v>35.5</v>
      </c>
      <c r="Q101" s="222">
        <f t="shared" si="11"/>
        <v>43.5</v>
      </c>
      <c r="R101" s="203"/>
      <c r="T101" s="200">
        <f t="shared" si="12"/>
        <v>5</v>
      </c>
      <c r="U101" s="88" t="str">
        <f t="shared" si="4"/>
        <v>All TIP ProvidersTIP CombinedApr-20</v>
      </c>
      <c r="V101" s="88" t="str">
        <f t="shared" si="5"/>
        <v>TIP</v>
      </c>
      <c r="W101" s="202">
        <f>M13+0.000009</f>
        <v>0.29167566666666667</v>
      </c>
      <c r="X101" s="222">
        <f t="shared" si="13"/>
        <v>7</v>
      </c>
      <c r="Y101" s="222">
        <f t="shared" si="14"/>
        <v>24</v>
      </c>
      <c r="Z101" s="203"/>
    </row>
    <row r="102" spans="4:26" ht="15.75" thickBot="1" x14ac:dyDescent="0.3">
      <c r="D102" s="204">
        <f t="shared" si="6"/>
        <v>4</v>
      </c>
      <c r="E102" s="205" t="str">
        <f t="shared" si="7"/>
        <v>All TST ProvidersTST CombinedApr-20</v>
      </c>
      <c r="F102" s="231" t="str">
        <f t="shared" si="7"/>
        <v>TST</v>
      </c>
      <c r="G102" s="206">
        <f>G14+0.00001</f>
        <v>0.77778777777777774</v>
      </c>
      <c r="H102" s="224">
        <f t="shared" si="8"/>
        <v>14</v>
      </c>
      <c r="I102" s="224">
        <f t="shared" si="8"/>
        <v>18</v>
      </c>
      <c r="J102" s="207"/>
      <c r="K102" s="23"/>
      <c r="L102" s="204">
        <f t="shared" si="9"/>
        <v>2</v>
      </c>
      <c r="M102" s="205" t="str">
        <f t="shared" si="2"/>
        <v>All TST ProvidersTST CombinedApr-20</v>
      </c>
      <c r="N102" s="205" t="str">
        <f t="shared" si="3"/>
        <v>TST</v>
      </c>
      <c r="O102" s="206">
        <f>J14+0.00001</f>
        <v>1.20001</v>
      </c>
      <c r="P102" s="224">
        <f t="shared" si="10"/>
        <v>3</v>
      </c>
      <c r="Q102" s="224">
        <f t="shared" si="11"/>
        <v>2.5</v>
      </c>
      <c r="R102" s="207"/>
      <c r="T102" s="204">
        <f t="shared" si="12"/>
        <v>6</v>
      </c>
      <c r="U102" s="205" t="str">
        <f t="shared" si="4"/>
        <v>All TST ProvidersTST CombinedApr-20</v>
      </c>
      <c r="V102" s="205" t="str">
        <f t="shared" si="5"/>
        <v>TST</v>
      </c>
      <c r="W102" s="206">
        <f>M14+0.00001</f>
        <v>1.0000000000000001E-5</v>
      </c>
      <c r="X102" s="224" t="str">
        <f t="shared" si="13"/>
        <v/>
      </c>
      <c r="Y102" s="224" t="str">
        <f t="shared" si="14"/>
        <v/>
      </c>
      <c r="Z102" s="207"/>
    </row>
    <row r="103" spans="4:26" x14ac:dyDescent="0.25">
      <c r="D103" s="200"/>
      <c r="E103" s="88"/>
      <c r="F103" s="88"/>
      <c r="G103" s="88"/>
      <c r="H103" s="88" t="s">
        <v>24</v>
      </c>
      <c r="I103" s="88" t="s">
        <v>32</v>
      </c>
      <c r="J103" s="203"/>
      <c r="K103" s="23"/>
      <c r="L103" s="200"/>
      <c r="M103" s="88"/>
      <c r="N103" s="88"/>
      <c r="O103" s="88"/>
      <c r="P103" s="88" t="s">
        <v>22</v>
      </c>
      <c r="Q103" s="88" t="s">
        <v>25725</v>
      </c>
      <c r="R103" s="203"/>
      <c r="T103" s="200"/>
      <c r="U103" s="88"/>
      <c r="V103" s="88"/>
      <c r="W103" s="202"/>
      <c r="X103" s="88" t="s">
        <v>25723</v>
      </c>
      <c r="Y103" s="88" t="s">
        <v>25724</v>
      </c>
      <c r="Z103" s="203"/>
    </row>
    <row r="104" spans="4:26" x14ac:dyDescent="0.25">
      <c r="D104" s="200" t="s">
        <v>0</v>
      </c>
      <c r="E104" s="88" t="str">
        <f>E92</f>
        <v>AllAll CombinedApr-20</v>
      </c>
      <c r="F104" s="88" t="str">
        <f>F92</f>
        <v>All</v>
      </c>
      <c r="G104" s="201">
        <f>G92</f>
        <v>0.7803379416282642</v>
      </c>
      <c r="H104" s="223">
        <f>H92</f>
        <v>508</v>
      </c>
      <c r="I104" s="223">
        <f>I92</f>
        <v>651</v>
      </c>
      <c r="J104" s="203"/>
      <c r="K104" s="23"/>
      <c r="L104" s="200" t="s">
        <v>31</v>
      </c>
      <c r="M104" s="88" t="str">
        <f>M92</f>
        <v>AllAll CombinedApr-20</v>
      </c>
      <c r="N104" s="88" t="str">
        <f>N92</f>
        <v>All</v>
      </c>
      <c r="O104" s="201">
        <f>O92</f>
        <v>0.92655367231638419</v>
      </c>
      <c r="P104" s="223">
        <f>P92</f>
        <v>82</v>
      </c>
      <c r="Q104" s="223">
        <f>Q92</f>
        <v>88.5</v>
      </c>
      <c r="R104" s="203"/>
      <c r="T104" s="200" t="s">
        <v>4</v>
      </c>
      <c r="U104" s="88" t="str">
        <f>U92</f>
        <v>AllAll CombinedApr-20</v>
      </c>
      <c r="V104" s="88" t="str">
        <f>V92</f>
        <v>All</v>
      </c>
      <c r="W104" s="201">
        <f>W92</f>
        <v>0.47727272727272729</v>
      </c>
      <c r="X104" s="223">
        <f>X92</f>
        <v>21</v>
      </c>
      <c r="Y104" s="223">
        <f>Y92</f>
        <v>44</v>
      </c>
      <c r="Z104" s="203"/>
    </row>
    <row r="105" spans="4:26" x14ac:dyDescent="0.25">
      <c r="D105" s="200">
        <v>1</v>
      </c>
      <c r="E105" s="88" t="str">
        <f t="shared" ref="E105:E114" si="15">VLOOKUP($D105,D$93:G$102,2,FALSE)</f>
        <v>All FFT ProvidersFFT CombinedApr-20</v>
      </c>
      <c r="F105" s="88" t="str">
        <f>VLOOKUP($D105,$D$93:G$102,3,FALSE)</f>
        <v>FFT</v>
      </c>
      <c r="G105" s="202">
        <f>VLOOKUP($D105,$D$93:J$102,4,FALSE)</f>
        <v>0.96666966666666665</v>
      </c>
      <c r="H105" s="222">
        <f>VLOOKUP($D105,$D$93:J$102,5,FALSE)</f>
        <v>29</v>
      </c>
      <c r="I105" s="222">
        <f>VLOOKUP($D105,$D$93:J$102,6,FALSE)</f>
        <v>30</v>
      </c>
      <c r="J105" s="203"/>
      <c r="K105" s="23"/>
      <c r="L105" s="200">
        <v>1</v>
      </c>
      <c r="M105" s="88" t="str">
        <f t="shared" ref="M105:M114" si="16">VLOOKUP($L105,L$93:M$102,2,FALSE)</f>
        <v>All CPP-FV ProvidersCPP-FV CombinedApr-20</v>
      </c>
      <c r="N105" s="88" t="str">
        <f>VLOOKUP($L105,$L$93:N$102,3,FALSE)</f>
        <v>CPP-FV</v>
      </c>
      <c r="O105" s="202">
        <f>VLOOKUP($L105,$L$93:R$102,4,FALSE)</f>
        <v>1.3076943076923078</v>
      </c>
      <c r="P105" s="222">
        <f>VLOOKUP($L105,$L$93:P$102,5,FALSE)</f>
        <v>8.5</v>
      </c>
      <c r="Q105" s="222">
        <f>VLOOKUP($L105,$L$93:Q$102,6,FALSE)</f>
        <v>6.5</v>
      </c>
      <c r="R105" s="203"/>
      <c r="T105" s="200">
        <v>1</v>
      </c>
      <c r="U105" s="88" t="str">
        <f t="shared" ref="U105:U114" si="17">VLOOKUP($T105,T$93:W$102,2,FALSE)</f>
        <v>All MST ProvidersMST CombinedApr-20</v>
      </c>
      <c r="V105" s="88" t="str">
        <f>VLOOKUP($L105,$T$93:W$102,3,FALSE)</f>
        <v>MST</v>
      </c>
      <c r="W105" s="202">
        <f>VLOOKUP($T105,$T$93:W$102,4,FALSE)</f>
        <v>1.0000039999999999</v>
      </c>
      <c r="X105" s="222">
        <f>VLOOKUP($T105,$T$93:X$102,5,FALSE)</f>
        <v>6</v>
      </c>
      <c r="Y105" s="222">
        <f>VLOOKUP($T105,$T$93:Y$102,6,FALSE)</f>
        <v>6</v>
      </c>
      <c r="Z105" s="203"/>
    </row>
    <row r="106" spans="4:26" x14ac:dyDescent="0.25">
      <c r="D106" s="200">
        <v>2</v>
      </c>
      <c r="E106" s="88" t="str">
        <f t="shared" si="15"/>
        <v>All TIP ProvidersTIP CombinedApr-20</v>
      </c>
      <c r="F106" s="88" t="str">
        <f>VLOOKUP($D106,$D$93:G$102,3,FALSE)</f>
        <v>TIP</v>
      </c>
      <c r="G106" s="202">
        <f>VLOOKUP($D106,$D$93:J$102,4,FALSE)</f>
        <v>0.92487946632124352</v>
      </c>
      <c r="H106" s="222">
        <f>VLOOKUP($D106,$D$93:J$102,5,FALSE)</f>
        <v>357</v>
      </c>
      <c r="I106" s="222">
        <f>VLOOKUP($D106,$D$93:J$102,6,FALSE)</f>
        <v>386</v>
      </c>
      <c r="J106" s="203"/>
      <c r="K106" s="23"/>
      <c r="L106" s="200">
        <v>2</v>
      </c>
      <c r="M106" s="88" t="str">
        <f t="shared" si="16"/>
        <v>All TST ProvidersTST CombinedApr-20</v>
      </c>
      <c r="N106" s="88" t="str">
        <f>VLOOKUP($L106,$L$93:N$102,3,FALSE)</f>
        <v>TST</v>
      </c>
      <c r="O106" s="202">
        <f>VLOOKUP($L106,$L$93:R$102,4,FALSE)</f>
        <v>1.20001</v>
      </c>
      <c r="P106" s="222">
        <f>VLOOKUP($L106,$L$93:P$102,5,FALSE)</f>
        <v>3</v>
      </c>
      <c r="Q106" s="222">
        <f>VLOOKUP($L106,$L$93:Q$102,6,FALSE)</f>
        <v>2.5</v>
      </c>
      <c r="R106" s="203"/>
      <c r="T106" s="200">
        <v>2</v>
      </c>
      <c r="U106" s="88" t="str">
        <f t="shared" si="17"/>
        <v>All TF-CBT ProvidersTF-CBT CombinedApr-20</v>
      </c>
      <c r="V106" s="88" t="str">
        <f>VLOOKUP($L106,$T$93:W$102,3,FALSE)</f>
        <v>TF-CBT</v>
      </c>
      <c r="W106" s="202">
        <f>VLOOKUP($T106,$T$93:W$102,4,FALSE)</f>
        <v>0.66667466666666664</v>
      </c>
      <c r="X106" s="222">
        <f>VLOOKUP($T106,$T$93:X$102,5,FALSE)</f>
        <v>2</v>
      </c>
      <c r="Y106" s="222">
        <f>VLOOKUP($T106,$T$93:Y$102,6,FALSE)</f>
        <v>3</v>
      </c>
      <c r="Z106" s="203"/>
    </row>
    <row r="107" spans="4:26" x14ac:dyDescent="0.25">
      <c r="D107" s="200">
        <v>3</v>
      </c>
      <c r="E107" s="88" t="str">
        <f t="shared" si="15"/>
        <v>All MST ProvidersMST CombinedApr-20</v>
      </c>
      <c r="F107" s="88" t="str">
        <f>VLOOKUP($D107,$D$93:G$102,3,FALSE)</f>
        <v>MST</v>
      </c>
      <c r="G107" s="202">
        <f>VLOOKUP($D107,$D$93:J$102,4,FALSE)</f>
        <v>0.80000400000000005</v>
      </c>
      <c r="H107" s="222">
        <f>VLOOKUP($D107,$D$93:J$102,5,FALSE)</f>
        <v>8</v>
      </c>
      <c r="I107" s="222">
        <f>VLOOKUP($D107,$D$93:J$102,6,FALSE)</f>
        <v>10</v>
      </c>
      <c r="J107" s="203"/>
      <c r="K107" s="23"/>
      <c r="L107" s="200">
        <v>3</v>
      </c>
      <c r="M107" s="88" t="str">
        <f t="shared" si="16"/>
        <v>All PCIT ProvidersPCIT CombinedApr-20</v>
      </c>
      <c r="N107" s="88" t="str">
        <f>VLOOKUP($L107,$L$93:N$102,3,FALSE)</f>
        <v>PCIT</v>
      </c>
      <c r="O107" s="202">
        <f>VLOOKUP($L107,$L$93:R$102,4,FALSE)</f>
        <v>1.1579007368421053</v>
      </c>
      <c r="P107" s="222">
        <f>VLOOKUP($L107,$L$93:P$102,5,FALSE)</f>
        <v>11</v>
      </c>
      <c r="Q107" s="222">
        <f>VLOOKUP($L107,$L$93:Q$102,6,FALSE)</f>
        <v>9.5</v>
      </c>
      <c r="R107" s="203"/>
      <c r="T107" s="200">
        <v>3</v>
      </c>
      <c r="U107" s="88" t="str">
        <f t="shared" si="17"/>
        <v>All FFT ProvidersFFT CombinedApr-20</v>
      </c>
      <c r="V107" s="88" t="str">
        <f>VLOOKUP($L107,$T$93:W$102,3,FALSE)</f>
        <v>FFT</v>
      </c>
      <c r="W107" s="202">
        <f>VLOOKUP($T107,$T$93:W$102,4,FALSE)</f>
        <v>0.62500299999999998</v>
      </c>
      <c r="X107" s="222">
        <f>VLOOKUP($T107,$T$93:X$102,5,FALSE)</f>
        <v>5</v>
      </c>
      <c r="Y107" s="222">
        <f>VLOOKUP($T107,$T$93:Y$102,6,FALSE)</f>
        <v>8</v>
      </c>
      <c r="Z107" s="203"/>
    </row>
    <row r="108" spans="4:26" x14ac:dyDescent="0.25">
      <c r="D108" s="200">
        <v>4</v>
      </c>
      <c r="E108" s="88" t="str">
        <f t="shared" si="15"/>
        <v>All TST ProvidersTST CombinedApr-20</v>
      </c>
      <c r="F108" s="88" t="str">
        <f>VLOOKUP($D108,$D$93:G$102,3,FALSE)</f>
        <v>TST</v>
      </c>
      <c r="G108" s="202">
        <f>VLOOKUP($D108,$D$93:J$102,4,FALSE)</f>
        <v>0.77778777777777774</v>
      </c>
      <c r="H108" s="222">
        <f>VLOOKUP($D108,$D$93:J$102,5,FALSE)</f>
        <v>14</v>
      </c>
      <c r="I108" s="222">
        <f>VLOOKUP($D108,$D$93:J$102,6,FALSE)</f>
        <v>18</v>
      </c>
      <c r="J108" s="203"/>
      <c r="K108" s="23"/>
      <c r="L108" s="200">
        <v>4</v>
      </c>
      <c r="M108" s="88" t="str">
        <f t="shared" si="16"/>
        <v>All TF-CBT ProvidersTF-CBT CombinedApr-20</v>
      </c>
      <c r="N108" s="88" t="str">
        <f>VLOOKUP($L108,$L$93:N$102,3,FALSE)</f>
        <v>TF-CBT</v>
      </c>
      <c r="O108" s="202">
        <f>VLOOKUP($L108,$L$93:R$102,4,FALSE)</f>
        <v>0.97143657142857143</v>
      </c>
      <c r="P108" s="222">
        <f>VLOOKUP($L108,$L$93:P$102,5,FALSE)</f>
        <v>17</v>
      </c>
      <c r="Q108" s="222">
        <f>VLOOKUP($L108,$L$93:Q$102,6,FALSE)</f>
        <v>17.5</v>
      </c>
      <c r="R108" s="203"/>
      <c r="T108" s="200">
        <v>4</v>
      </c>
      <c r="U108" s="88" t="str">
        <f t="shared" si="17"/>
        <v>All PCIT ProvidersPCIT CombinedApr-20</v>
      </c>
      <c r="V108" s="88" t="str">
        <f>VLOOKUP($L108,$T$93:W$102,3,FALSE)</f>
        <v>PCIT</v>
      </c>
      <c r="W108" s="202">
        <f>VLOOKUP($T108,$T$93:W$102,4,FALSE)</f>
        <v>0.33333933333333332</v>
      </c>
      <c r="X108" s="222">
        <f>VLOOKUP($T108,$T$93:X$102,5,FALSE)</f>
        <v>1</v>
      </c>
      <c r="Y108" s="222">
        <f>VLOOKUP($T108,$T$93:Y$102,6,FALSE)</f>
        <v>3</v>
      </c>
      <c r="Z108" s="203"/>
    </row>
    <row r="109" spans="4:26" x14ac:dyDescent="0.25">
      <c r="D109" s="200">
        <v>5</v>
      </c>
      <c r="E109" s="88" t="str">
        <f t="shared" si="15"/>
        <v>All CPP-FV ProvidersCPP-FV CombinedApr-20</v>
      </c>
      <c r="F109" s="88" t="str">
        <f>VLOOKUP($D109,$D$93:G$102,3,FALSE)</f>
        <v>CPP-FV</v>
      </c>
      <c r="G109" s="202">
        <f>VLOOKUP($D109,$D$93:J$102,4,FALSE)</f>
        <v>0.72916866666666658</v>
      </c>
      <c r="H109" s="222">
        <f>VLOOKUP($D109,$D$93:J$102,5,FALSE)</f>
        <v>35</v>
      </c>
      <c r="I109" s="222">
        <f>VLOOKUP($D109,$D$93:J$102,6,FALSE)</f>
        <v>48</v>
      </c>
      <c r="J109" s="203"/>
      <c r="K109" s="23"/>
      <c r="L109" s="200">
        <v>5</v>
      </c>
      <c r="M109" s="88" t="str">
        <f t="shared" si="16"/>
        <v>All FFT ProvidersFFT CombinedApr-20</v>
      </c>
      <c r="N109" s="88" t="str">
        <f>VLOOKUP($L109,$L$93:N$102,3,FALSE)</f>
        <v>FFT</v>
      </c>
      <c r="O109" s="202">
        <f>VLOOKUP($L109,$L$93:R$102,4,FALSE)</f>
        <v>0.83333633333333335</v>
      </c>
      <c r="P109" s="222">
        <f>VLOOKUP($L109,$L$93:P$102,5,FALSE)</f>
        <v>5</v>
      </c>
      <c r="Q109" s="222">
        <f>VLOOKUP($L109,$L$93:Q$102,6,FALSE)</f>
        <v>6</v>
      </c>
      <c r="R109" s="203"/>
      <c r="T109" s="200">
        <v>5</v>
      </c>
      <c r="U109" s="88" t="str">
        <f t="shared" si="17"/>
        <v>All TIP ProvidersTIP CombinedApr-20</v>
      </c>
      <c r="V109" s="88" t="str">
        <f>VLOOKUP($L109,$T$93:W$102,3,FALSE)</f>
        <v>TIP</v>
      </c>
      <c r="W109" s="202">
        <f>VLOOKUP($T109,$T$93:W$102,4,FALSE)</f>
        <v>0.29167566666666667</v>
      </c>
      <c r="X109" s="222">
        <f>VLOOKUP($T109,$T$93:X$102,5,FALSE)</f>
        <v>7</v>
      </c>
      <c r="Y109" s="222">
        <f>VLOOKUP($T109,$T$93:Y$102,6,FALSE)</f>
        <v>24</v>
      </c>
      <c r="Z109" s="203"/>
    </row>
    <row r="110" spans="4:26" x14ac:dyDescent="0.25">
      <c r="D110" s="200">
        <v>6</v>
      </c>
      <c r="E110" s="88" t="str">
        <f t="shared" si="15"/>
        <v>All PCIT ProvidersPCIT CombinedApr-20</v>
      </c>
      <c r="F110" s="88" t="str">
        <f>VLOOKUP($D110,$D$93:G$102,3,FALSE)</f>
        <v>PCIT</v>
      </c>
      <c r="G110" s="202">
        <f>VLOOKUP($D110,$D$93:J$102,4,FALSE)</f>
        <v>0.54839309677419346</v>
      </c>
      <c r="H110" s="222">
        <f>VLOOKUP($D110,$D$93:J$102,5,FALSE)</f>
        <v>34</v>
      </c>
      <c r="I110" s="222">
        <f>VLOOKUP($D110,$D$93:J$102,6,FALSE)</f>
        <v>62</v>
      </c>
      <c r="J110" s="203"/>
      <c r="K110" s="23"/>
      <c r="L110" s="200">
        <v>6</v>
      </c>
      <c r="M110" s="88" t="str">
        <f t="shared" si="16"/>
        <v>All TIP ProvidersTIP CombinedApr-20</v>
      </c>
      <c r="N110" s="88" t="str">
        <f>VLOOKUP($L110,$L$93:N$102,3,FALSE)</f>
        <v>TIP</v>
      </c>
      <c r="O110" s="202">
        <f>VLOOKUP($L110,$L$93:R$102,4,FALSE)</f>
        <v>0.81610095402298855</v>
      </c>
      <c r="P110" s="222">
        <f>VLOOKUP($L110,$L$93:P$102,5,FALSE)</f>
        <v>35.5</v>
      </c>
      <c r="Q110" s="222">
        <f>VLOOKUP($L110,$L$93:Q$102,6,FALSE)</f>
        <v>43.5</v>
      </c>
      <c r="R110" s="203"/>
      <c r="T110" s="200">
        <v>6</v>
      </c>
      <c r="U110" s="88" t="str">
        <f t="shared" si="17"/>
        <v>All TST ProvidersTST CombinedApr-20</v>
      </c>
      <c r="V110" s="88" t="str">
        <f>VLOOKUP($L110,$T$93:W$102,3,FALSE)</f>
        <v>TST</v>
      </c>
      <c r="W110" s="202">
        <f>VLOOKUP($T110,$T$93:W$102,4,FALSE)</f>
        <v>1.0000000000000001E-5</v>
      </c>
      <c r="X110" s="222" t="str">
        <f>VLOOKUP($T110,$T$93:X$102,5,FALSE)</f>
        <v/>
      </c>
      <c r="Y110" s="222" t="str">
        <f>VLOOKUP($T110,$T$93:Y$102,6,FALSE)</f>
        <v/>
      </c>
      <c r="Z110" s="203"/>
    </row>
    <row r="111" spans="4:26" x14ac:dyDescent="0.25">
      <c r="D111" s="200">
        <v>7</v>
      </c>
      <c r="E111" s="88" t="str">
        <f t="shared" si="15"/>
        <v>All TF-CBT ProvidersTF-CBT CombinedApr-20</v>
      </c>
      <c r="F111" s="88" t="str">
        <f>VLOOKUP($D111,$D$93:G$102,3,FALSE)</f>
        <v>TF-CBT</v>
      </c>
      <c r="G111" s="202">
        <f>VLOOKUP($D111,$D$93:J$102,4,FALSE)</f>
        <v>0.31959562886597936</v>
      </c>
      <c r="H111" s="222">
        <f>VLOOKUP($D111,$D$93:J$102,5,FALSE)</f>
        <v>31</v>
      </c>
      <c r="I111" s="222">
        <f>VLOOKUP($D111,$D$93:J$102,6,FALSE)</f>
        <v>97</v>
      </c>
      <c r="J111" s="203"/>
      <c r="K111" s="23"/>
      <c r="L111" s="200">
        <v>7</v>
      </c>
      <c r="M111" s="88" t="str">
        <f t="shared" si="16"/>
        <v>All MST ProvidersMST CombinedApr-20</v>
      </c>
      <c r="N111" s="88" t="str">
        <f>VLOOKUP($L111,$L$93:N$102,3,FALSE)</f>
        <v>MST</v>
      </c>
      <c r="O111" s="202">
        <f>VLOOKUP($L111,$L$93:R$102,4,FALSE)</f>
        <v>0.66667066666666663</v>
      </c>
      <c r="P111" s="222">
        <f>VLOOKUP($L111,$L$93:P$102,5,FALSE)</f>
        <v>2</v>
      </c>
      <c r="Q111" s="222">
        <f>VLOOKUP($L111,$L$93:Q$102,6,FALSE)</f>
        <v>3</v>
      </c>
      <c r="R111" s="203"/>
      <c r="T111" s="200">
        <v>7</v>
      </c>
      <c r="U111" s="88" t="str">
        <f t="shared" si="17"/>
        <v>All SFCR ProvidersSFCR CombinedApr-20</v>
      </c>
      <c r="V111" s="88" t="str">
        <f>VLOOKUP($L111,$T$93:W$102,3,FALSE)</f>
        <v>SFCR</v>
      </c>
      <c r="W111" s="202">
        <f>VLOOKUP($T111,$T$93:W$102,4,FALSE)</f>
        <v>6.9999999999999999E-6</v>
      </c>
      <c r="X111" s="222" t="str">
        <f>VLOOKUP($T111,$T$93:X$102,5,FALSE)</f>
        <v/>
      </c>
      <c r="Y111" s="222" t="str">
        <f>VLOOKUP($T111,$T$93:Y$102,6,FALSE)</f>
        <v/>
      </c>
      <c r="Z111" s="203"/>
    </row>
    <row r="112" spans="4:26" x14ac:dyDescent="0.25">
      <c r="D112" s="200">
        <v>8</v>
      </c>
      <c r="E112" s="88" t="str">
        <f t="shared" si="15"/>
        <v>All SFCR ProvidersSFCR CombinedApr-20</v>
      </c>
      <c r="F112" s="88" t="str">
        <f>VLOOKUP($D112,$D$93:G$102,3,FALSE)</f>
        <v>SFCR</v>
      </c>
      <c r="G112" s="202">
        <f>VLOOKUP($D112,$D$93:J$102,4,FALSE)</f>
        <v>6.9999999999999999E-6</v>
      </c>
      <c r="H112" s="222" t="str">
        <f>VLOOKUP($D112,$D$93:J$102,5,FALSE)</f>
        <v/>
      </c>
      <c r="I112" s="222" t="str">
        <f>VLOOKUP($D112,$D$93:J$102,6,FALSE)</f>
        <v/>
      </c>
      <c r="J112" s="203"/>
      <c r="K112" s="23"/>
      <c r="L112" s="200">
        <v>8</v>
      </c>
      <c r="M112" s="88" t="str">
        <f t="shared" si="16"/>
        <v>All SFCR ProvidersSFCR CombinedApr-20</v>
      </c>
      <c r="N112" s="88" t="str">
        <f>VLOOKUP($L112,$L$93:N$102,3,FALSE)</f>
        <v>SFCR</v>
      </c>
      <c r="O112" s="202">
        <f>VLOOKUP($L112,$L$93:R$102,4,FALSE)</f>
        <v>6.9999999999999999E-6</v>
      </c>
      <c r="P112" s="222" t="str">
        <f>VLOOKUP($L112,$L$93:P$102,5,FALSE)</f>
        <v/>
      </c>
      <c r="Q112" s="222" t="str">
        <f>VLOOKUP($L112,$L$93:Q$102,6,FALSE)</f>
        <v/>
      </c>
      <c r="R112" s="203"/>
      <c r="T112" s="200">
        <v>8</v>
      </c>
      <c r="U112" s="88" t="str">
        <f t="shared" si="17"/>
        <v>All MST-PSB ProvidersMST-PSB CombinedApr-20</v>
      </c>
      <c r="V112" s="88" t="str">
        <f>VLOOKUP($L112,$T$93:W$102,3,FALSE)</f>
        <v>*MST-PSB</v>
      </c>
      <c r="W112" s="202">
        <f>VLOOKUP($T112,$T$93:W$102,4,FALSE)</f>
        <v>5.0000000000000004E-6</v>
      </c>
      <c r="X112" s="222" t="str">
        <f>VLOOKUP($T112,$T$93:X$102,5,FALSE)</f>
        <v/>
      </c>
      <c r="Y112" s="222" t="str">
        <f>VLOOKUP($T112,$T$93:Y$102,6,FALSE)</f>
        <v/>
      </c>
      <c r="Z112" s="203"/>
    </row>
    <row r="113" spans="1:26" x14ac:dyDescent="0.25">
      <c r="D113" s="200">
        <v>9</v>
      </c>
      <c r="E113" s="88" t="str">
        <f t="shared" si="15"/>
        <v>All MST-PSB ProvidersMST-PSB CombinedApr-20</v>
      </c>
      <c r="F113" s="88" t="str">
        <f>VLOOKUP($D113,$D$93:G$102,3,FALSE)</f>
        <v>*MST-PSB</v>
      </c>
      <c r="G113" s="202">
        <f>VLOOKUP($D113,$D$93:J$102,4,FALSE)</f>
        <v>5.0000000000000004E-6</v>
      </c>
      <c r="H113" s="222" t="str">
        <f>VLOOKUP($D113,$D$93:J$102,5,FALSE)</f>
        <v/>
      </c>
      <c r="I113" s="222" t="str">
        <f>VLOOKUP($D113,$D$93:J$102,6,FALSE)</f>
        <v/>
      </c>
      <c r="J113" s="203"/>
      <c r="K113" s="23"/>
      <c r="L113" s="200">
        <v>9</v>
      </c>
      <c r="M113" s="88" t="str">
        <f t="shared" si="16"/>
        <v>All MST-PSB ProvidersMST-PSB CombinedApr-20</v>
      </c>
      <c r="N113" s="88" t="str">
        <f>VLOOKUP($L113,$L$93:N$102,3,FALSE)</f>
        <v>*MST-PSB</v>
      </c>
      <c r="O113" s="202">
        <f>VLOOKUP($L113,$L$93:R$102,4,FALSE)</f>
        <v>5.0000000000000004E-6</v>
      </c>
      <c r="P113" s="222" t="str">
        <f>VLOOKUP($L113,$L$93:P$102,5,FALSE)</f>
        <v/>
      </c>
      <c r="Q113" s="222" t="str">
        <f>VLOOKUP($L113,$L$93:Q$102,6,FALSE)</f>
        <v/>
      </c>
      <c r="R113" s="203"/>
      <c r="T113" s="200">
        <v>9</v>
      </c>
      <c r="U113" s="88" t="str">
        <f t="shared" si="17"/>
        <v>All CPP-FV ProvidersCPP-FV CombinedApr-20</v>
      </c>
      <c r="V113" s="88" t="str">
        <f>VLOOKUP($L113,$T$93:W$102,3,FALSE)</f>
        <v>CPP-FV</v>
      </c>
      <c r="W113" s="202">
        <f>VLOOKUP($T113,$T$93:W$102,4,FALSE)</f>
        <v>1.9999999999999999E-6</v>
      </c>
      <c r="X113" s="222" t="str">
        <f>VLOOKUP($T113,$T$93:X$102,5,FALSE)</f>
        <v/>
      </c>
      <c r="Y113" s="222" t="str">
        <f>VLOOKUP($T113,$T$93:Y$102,6,FALSE)</f>
        <v/>
      </c>
      <c r="Z113" s="203"/>
    </row>
    <row r="114" spans="1:26" ht="15.75" thickBot="1" x14ac:dyDescent="0.3">
      <c r="D114" s="204">
        <v>10</v>
      </c>
      <c r="E114" s="205" t="str">
        <f t="shared" si="15"/>
        <v>All A-CRA ProvidersA-CRA CombinedApr-20</v>
      </c>
      <c r="F114" s="205" t="str">
        <f>VLOOKUP($D114,$D$93:G$102,3,FALSE)</f>
        <v>*A-CRA</v>
      </c>
      <c r="G114" s="206">
        <f>VLOOKUP($D114,$D$93:J$102,4,FALSE)</f>
        <v>9.9999999999999995E-7</v>
      </c>
      <c r="H114" s="224" t="str">
        <f>VLOOKUP($D114,$D$93:J$102,5,FALSE)</f>
        <v/>
      </c>
      <c r="I114" s="224" t="str">
        <f>VLOOKUP($D114,$D$93:J$102,6,FALSE)</f>
        <v/>
      </c>
      <c r="J114" s="207"/>
      <c r="K114" s="23"/>
      <c r="L114" s="204">
        <v>10</v>
      </c>
      <c r="M114" s="205" t="str">
        <f t="shared" si="16"/>
        <v>All A-CRA ProvidersA-CRA CombinedApr-20</v>
      </c>
      <c r="N114" s="205" t="str">
        <f>VLOOKUP($L114,$L$93:N$102,3,FALSE)</f>
        <v>*A-CRA</v>
      </c>
      <c r="O114" s="206">
        <f>VLOOKUP($L114,$L$93:R$102,4,FALSE)</f>
        <v>9.9999999999999995E-7</v>
      </c>
      <c r="P114" s="224" t="str">
        <f>VLOOKUP($L114,$L$93:P$102,5,FALSE)</f>
        <v/>
      </c>
      <c r="Q114" s="224" t="str">
        <f>VLOOKUP($L114,$L$93:Q$102,6,FALSE)</f>
        <v/>
      </c>
      <c r="R114" s="207"/>
      <c r="T114" s="204">
        <v>10</v>
      </c>
      <c r="U114" s="205" t="str">
        <f t="shared" si="17"/>
        <v>All A-CRA ProvidersA-CRA CombinedApr-20</v>
      </c>
      <c r="V114" s="205" t="str">
        <f>VLOOKUP($L114,$T$93:W$102,3,FALSE)</f>
        <v>*A-CRA</v>
      </c>
      <c r="W114" s="206">
        <f>VLOOKUP($T114,$T$93:W$102,4,FALSE)</f>
        <v>9.9999999999999995E-7</v>
      </c>
      <c r="X114" s="224" t="str">
        <f>VLOOKUP($T114,$T$93:X$102,5,FALSE)</f>
        <v/>
      </c>
      <c r="Y114" s="224" t="str">
        <f>VLOOKUP($T114,$T$93:Y$102,6,FALSE)</f>
        <v/>
      </c>
      <c r="Z114" s="207"/>
    </row>
    <row r="115" spans="1:26" ht="27" thickBot="1" x14ac:dyDescent="0.45">
      <c r="A115" s="208" t="str">
        <f>graphs!A20</f>
        <v>PCIT</v>
      </c>
      <c r="D115" s="452" t="s">
        <v>0</v>
      </c>
      <c r="E115" s="452"/>
      <c r="F115" s="452"/>
      <c r="G115" s="452"/>
      <c r="H115" s="452"/>
      <c r="I115" s="226"/>
      <c r="J115" s="226"/>
      <c r="K115" s="23"/>
      <c r="L115" s="452" t="s">
        <v>31</v>
      </c>
      <c r="M115" s="452"/>
      <c r="N115" s="452"/>
      <c r="O115" s="452"/>
      <c r="P115" s="452"/>
      <c r="Q115" s="226"/>
      <c r="R115" s="226"/>
      <c r="T115" s="452" t="s">
        <v>4</v>
      </c>
      <c r="U115" s="452"/>
      <c r="V115" s="452"/>
      <c r="W115" s="452"/>
      <c r="X115" s="452"/>
    </row>
    <row r="116" spans="1:26" x14ac:dyDescent="0.25">
      <c r="D116" s="197"/>
      <c r="E116" s="198" t="str">
        <f>A115&amp;" "&amp;"Utilization"</f>
        <v>PCIT Utilization</v>
      </c>
      <c r="F116" s="198"/>
      <c r="G116" s="198"/>
      <c r="H116" s="198" t="s">
        <v>24</v>
      </c>
      <c r="I116" s="198" t="s">
        <v>32</v>
      </c>
      <c r="J116" s="199"/>
      <c r="K116" s="23"/>
      <c r="L116" s="197"/>
      <c r="M116" s="198" t="str">
        <f>A115&amp;" "&amp;L115</f>
        <v>PCIT Staffing</v>
      </c>
      <c r="N116" s="198"/>
      <c r="O116" s="198"/>
      <c r="P116" s="198" t="s">
        <v>22</v>
      </c>
      <c r="Q116" s="198" t="s">
        <v>25725</v>
      </c>
      <c r="R116" s="199"/>
      <c r="T116" s="197"/>
      <c r="U116" s="198" t="str">
        <f>A115&amp;" "&amp;T115</f>
        <v>PCIT Outcomes</v>
      </c>
      <c r="V116" s="198"/>
      <c r="W116" s="198"/>
      <c r="X116" s="198" t="s">
        <v>25723</v>
      </c>
      <c r="Y116" s="198" t="s">
        <v>25724</v>
      </c>
      <c r="Z116" s="199"/>
    </row>
    <row r="117" spans="1:26" x14ac:dyDescent="0.25">
      <c r="D117" s="200"/>
      <c r="E117" s="88" t="str">
        <f>VLOOKUP(A115,B5:M14,4,FALSE)</f>
        <v>All PCIT ProvidersPCIT CombinedApr-20</v>
      </c>
      <c r="F117" s="88" t="str">
        <f>A115</f>
        <v>PCIT</v>
      </c>
      <c r="G117" s="202">
        <f>VLOOKUP(A115,B5:M14,6,FALSE)</f>
        <v>0.54838709677419351</v>
      </c>
      <c r="H117" s="222">
        <f>VLOOKUP(A115,B5:M14,7,FALSE)</f>
        <v>34</v>
      </c>
      <c r="I117" s="222">
        <f>VLOOKUP(A115,B5:M14,8,FALSE)</f>
        <v>62</v>
      </c>
      <c r="J117" s="203"/>
      <c r="K117" s="23"/>
      <c r="L117" s="200"/>
      <c r="M117" s="88" t="str">
        <f t="shared" ref="M117:M127" si="18">E117</f>
        <v>All PCIT ProvidersPCIT CombinedApr-20</v>
      </c>
      <c r="N117" s="88" t="str">
        <f t="shared" ref="N117:N127" si="19">F117</f>
        <v>PCIT</v>
      </c>
      <c r="O117" s="202">
        <f>VLOOKUP(A115,B5:M14,9,FALSE)</f>
        <v>1.1578947368421053</v>
      </c>
      <c r="P117" s="228">
        <f>VLOOKUP(A115,B5:M14,10,FALSE)</f>
        <v>11</v>
      </c>
      <c r="Q117" s="228">
        <f>VLOOKUP(A115,B5:M14,11,FALSE)</f>
        <v>9.5</v>
      </c>
      <c r="R117" s="203"/>
      <c r="T117" s="200"/>
      <c r="U117" s="88" t="str">
        <f>E117</f>
        <v>All PCIT ProvidersPCIT CombinedApr-20</v>
      </c>
      <c r="V117" s="88" t="str">
        <f t="shared" ref="V117:V127" si="20">N117</f>
        <v>PCIT</v>
      </c>
      <c r="W117" s="202">
        <f>VLOOKUP(A115,B5:M14,12,FALSE)</f>
        <v>0.33333333333333331</v>
      </c>
      <c r="X117" s="222">
        <f>VLOOKUP(A115,B5:N14,13,FALSE)</f>
        <v>1</v>
      </c>
      <c r="Y117" s="222">
        <f>VLOOKUP(A115,B5:O14,14,FALSE)</f>
        <v>3</v>
      </c>
      <c r="Z117" s="203"/>
    </row>
    <row r="118" spans="1:26" x14ac:dyDescent="0.25">
      <c r="D118" s="200">
        <f t="shared" ref="D118:D127" si="21">IFERROR(RANK(G118,G$118:G$127,0),"")</f>
        <v>3</v>
      </c>
      <c r="E118" s="88" t="str">
        <f>IFERROR(VLOOKUP(A$115&amp;1,C$4:I$89,3,FALSE),"")</f>
        <v>Community ConnectionsPCIT CombinedApr-20</v>
      </c>
      <c r="F118" s="88" t="str">
        <f t="shared" ref="F118:F127" si="22">IFERROR(VLOOKUP(E118,E$4:F$89,2,FALSE),"")</f>
        <v>CC</v>
      </c>
      <c r="G118" s="202">
        <f>IFERROR(VLOOKUP(E118,E$4:I$89,3,FALSE)+0.000001,"")</f>
        <v>0.44444544444444439</v>
      </c>
      <c r="H118" s="222">
        <f>IFERROR(VLOOKUP(E118,E$4:I$89,4,FALSE)+0.000001,"")</f>
        <v>4.0000010000000001</v>
      </c>
      <c r="I118" s="222">
        <f>IFERROR(VLOOKUP(E118,E$4:J$89,5,FALSE)+0.000001,"")</f>
        <v>9.0000009999999993</v>
      </c>
      <c r="J118" s="203"/>
      <c r="K118" s="23"/>
      <c r="L118" s="200">
        <f t="shared" ref="L118:L127" si="23">IFERROR(RANK(O118,O$118:O$127,0),"")</f>
        <v>4</v>
      </c>
      <c r="M118" s="88" t="str">
        <f t="shared" si="18"/>
        <v>Community ConnectionsPCIT CombinedApr-20</v>
      </c>
      <c r="N118" s="88" t="str">
        <f t="shared" si="19"/>
        <v>CC</v>
      </c>
      <c r="O118" s="202">
        <f>IFERROR(VLOOKUP(E118,E$4:K$89,6,FALSE)+0.000001,"")</f>
        <v>0.75000100000000003</v>
      </c>
      <c r="P118" s="228">
        <f t="shared" ref="P118:P127" si="24">IFERROR(VLOOKUP(E118,E$4:L$89,7,FALSE)+0.000001,"")</f>
        <v>1.5000009999999999</v>
      </c>
      <c r="Q118" s="228">
        <f t="shared" ref="Q118:Q127" si="25">IFERROR(VLOOKUP(E118,E$4:M$89,8,FALSE)+0.000001,"")</f>
        <v>2.0000010000000001</v>
      </c>
      <c r="R118" s="203"/>
      <c r="T118" s="200">
        <f t="shared" ref="T118:T122" si="26">RANK(W118,W$118:W$127,0)</f>
        <v>4</v>
      </c>
      <c r="U118" s="88" t="str">
        <f t="shared" ref="U118:U127" si="27">M118</f>
        <v>Community ConnectionsPCIT CombinedApr-20</v>
      </c>
      <c r="V118" s="88" t="str">
        <f t="shared" si="20"/>
        <v>CC</v>
      </c>
      <c r="W118" s="202">
        <f>IFERROR(VLOOKUP(E118,E$4:M$89,9,FALSE)+0.000001,"")</f>
        <v>9.9999999999999995E-7</v>
      </c>
      <c r="X118" s="222" t="str">
        <f>IFERROR(VLOOKUP(E118,E$4:T$89,10,FALSE)+0.000001,"")</f>
        <v/>
      </c>
      <c r="Y118" s="222" t="str">
        <f>IFERROR(VLOOKUP(E118,E$4:U$89,11,FALSE)+0.000001,"")</f>
        <v/>
      </c>
      <c r="Z118" s="203"/>
    </row>
    <row r="119" spans="1:26" x14ac:dyDescent="0.25">
      <c r="D119" s="200">
        <f t="shared" si="21"/>
        <v>4</v>
      </c>
      <c r="E119" s="88" t="str">
        <f>IFERROR(VLOOKUP(A$115&amp;2,C$4:I$89,3,FALSE),"")</f>
        <v>Marys CenterPCIT CombinedApr-20</v>
      </c>
      <c r="F119" s="88" t="str">
        <f t="shared" si="22"/>
        <v>MC</v>
      </c>
      <c r="G119" s="202">
        <f>IFERROR(VLOOKUP(E119,E$4:I$89,3,FALSE)+0.000002,"")</f>
        <v>0.42857342857142855</v>
      </c>
      <c r="H119" s="222">
        <f>IFERROR(VLOOKUP(E119,E$4:I$89,4,FALSE)+0.000002,"")</f>
        <v>12.000002</v>
      </c>
      <c r="I119" s="222">
        <f>IFERROR(VLOOKUP(E119,E$4:J$89,5,FALSE)+0.000002,"")</f>
        <v>28.000001999999999</v>
      </c>
      <c r="J119" s="203"/>
      <c r="K119" s="23"/>
      <c r="L119" s="200">
        <f t="shared" si="23"/>
        <v>2</v>
      </c>
      <c r="M119" s="88" t="str">
        <f t="shared" si="18"/>
        <v>Marys CenterPCIT CombinedApr-20</v>
      </c>
      <c r="N119" s="88" t="str">
        <f t="shared" si="19"/>
        <v>MC</v>
      </c>
      <c r="O119" s="202">
        <f>IFERROR(VLOOKUP(E119,E$4:K$89,6,FALSE)+0.000002,"")</f>
        <v>1.1111131111111112</v>
      </c>
      <c r="P119" s="228">
        <f t="shared" si="24"/>
        <v>5.0000010000000001</v>
      </c>
      <c r="Q119" s="228">
        <f t="shared" si="25"/>
        <v>4.5000010000000001</v>
      </c>
      <c r="R119" s="203"/>
      <c r="T119" s="200">
        <f t="shared" si="26"/>
        <v>1</v>
      </c>
      <c r="U119" s="88" t="str">
        <f t="shared" si="27"/>
        <v>Marys CenterPCIT CombinedApr-20</v>
      </c>
      <c r="V119" s="88" t="str">
        <f t="shared" si="20"/>
        <v>MC</v>
      </c>
      <c r="W119" s="202">
        <f>IFERROR(VLOOKUP(E119,E$4:M$89,9,FALSE)+0.000002,"")</f>
        <v>0.33333533333333332</v>
      </c>
      <c r="X119" s="222">
        <f>IFERROR(VLOOKUP(E119,E$4:T$89,10,FALSE)+0.000002,"")</f>
        <v>1.0000020000000001</v>
      </c>
      <c r="Y119" s="222">
        <f>IFERROR(VLOOKUP(E119,E$4:U$89,11,FALSE)+0.000002,"")</f>
        <v>3.0000019999999998</v>
      </c>
      <c r="Z119" s="203"/>
    </row>
    <row r="120" spans="1:26" x14ac:dyDescent="0.25">
      <c r="D120" s="200">
        <f t="shared" si="21"/>
        <v>2</v>
      </c>
      <c r="E120" s="88" t="str">
        <f>IFERROR(VLOOKUP(A$115&amp;3,C$4:I$89,3,FALSE),"")</f>
        <v>Medstar GeorgetownPCIT CombinedApr-20</v>
      </c>
      <c r="F120" s="88" t="str">
        <f t="shared" si="22"/>
        <v>Med</v>
      </c>
      <c r="G120" s="202">
        <f>IFERROR(VLOOKUP(E120,E$4:I$89,3,FALSE)+0.000003,"")</f>
        <v>0.50000299999999998</v>
      </c>
      <c r="H120" s="222">
        <f>IFERROR(VLOOKUP(E120,E$4:I$89,4,FALSE)+0.000003,"")</f>
        <v>4.0000030000000004</v>
      </c>
      <c r="I120" s="222">
        <f>IFERROR(VLOOKUP(E120,E$4:J$89,5,FALSE)+0.000003,"")</f>
        <v>8.0000029999999995</v>
      </c>
      <c r="J120" s="203"/>
      <c r="K120" s="23"/>
      <c r="L120" s="200">
        <f t="shared" si="23"/>
        <v>3</v>
      </c>
      <c r="M120" s="88" t="str">
        <f t="shared" si="18"/>
        <v>Medstar GeorgetownPCIT CombinedApr-20</v>
      </c>
      <c r="N120" s="88" t="str">
        <f t="shared" si="19"/>
        <v>Med</v>
      </c>
      <c r="O120" s="202">
        <f>IFERROR(VLOOKUP(E120,E$4:K$89,6,FALSE)+0.000003,"")</f>
        <v>1.000003</v>
      </c>
      <c r="P120" s="228">
        <f t="shared" si="24"/>
        <v>1.5000009999999999</v>
      </c>
      <c r="Q120" s="228">
        <f t="shared" si="25"/>
        <v>1.5000009999999999</v>
      </c>
      <c r="R120" s="203"/>
      <c r="T120" s="200">
        <f t="shared" si="26"/>
        <v>3</v>
      </c>
      <c r="U120" s="88" t="str">
        <f t="shared" si="27"/>
        <v>Medstar GeorgetownPCIT CombinedApr-20</v>
      </c>
      <c r="V120" s="88" t="str">
        <f t="shared" si="20"/>
        <v>Med</v>
      </c>
      <c r="W120" s="202">
        <f>IFERROR(VLOOKUP(E120,E$4:M$89,9,FALSE)+0.000003,"")</f>
        <v>3.0000000000000001E-6</v>
      </c>
      <c r="X120" s="222" t="str">
        <f>IFERROR(VLOOKUP(E120,E$4:T$89,10,FALSE)+0.000003,"")</f>
        <v/>
      </c>
      <c r="Y120" s="222" t="str">
        <f>IFERROR(VLOOKUP(E120,E$4:U$89,11,FALSE)+0.000003,"")</f>
        <v/>
      </c>
      <c r="Z120" s="203"/>
    </row>
    <row r="121" spans="1:26" x14ac:dyDescent="0.25">
      <c r="D121" s="200">
        <f t="shared" si="21"/>
        <v>1</v>
      </c>
      <c r="E121" s="88" t="str">
        <f>IFERROR(VLOOKUP(A$115&amp;4,C$4:I$89,3,FALSE),"")</f>
        <v>PIECEPCIT CombinedApr-20</v>
      </c>
      <c r="F121" s="88" t="str">
        <f t="shared" si="22"/>
        <v>PIECE</v>
      </c>
      <c r="G121" s="202">
        <f>IFERROR(VLOOKUP(E121,E$4:I$89,3,FALSE)+0.000004,"")</f>
        <v>0.82353341176470585</v>
      </c>
      <c r="H121" s="222">
        <f>IFERROR(VLOOKUP(E121,E$4:I$89,4,FALSE)+0.000004,"")</f>
        <v>14.000004000000001</v>
      </c>
      <c r="I121" s="222">
        <f>IFERROR(VLOOKUP(E121,E$4:J$89,5,FALSE)+0.000004,"")</f>
        <v>17.000004000000001</v>
      </c>
      <c r="J121" s="203"/>
      <c r="K121" s="23"/>
      <c r="L121" s="200">
        <f t="shared" si="23"/>
        <v>1</v>
      </c>
      <c r="M121" s="88" t="str">
        <f t="shared" si="18"/>
        <v>PIECEPCIT CombinedApr-20</v>
      </c>
      <c r="N121" s="88" t="str">
        <f t="shared" si="19"/>
        <v>PIECE</v>
      </c>
      <c r="O121" s="202">
        <f>IFERROR(VLOOKUP(E121,E$4:K$89,6,FALSE)+0.000004,"")</f>
        <v>2.0000040000000001</v>
      </c>
      <c r="P121" s="228">
        <f t="shared" si="24"/>
        <v>3.0000010000000001</v>
      </c>
      <c r="Q121" s="228">
        <f t="shared" si="25"/>
        <v>1.5000009999999999</v>
      </c>
      <c r="R121" s="203"/>
      <c r="T121" s="200">
        <f t="shared" si="26"/>
        <v>2</v>
      </c>
      <c r="U121" s="88" t="str">
        <f t="shared" si="27"/>
        <v>PIECEPCIT CombinedApr-20</v>
      </c>
      <c r="V121" s="88" t="str">
        <f t="shared" si="20"/>
        <v>PIECE</v>
      </c>
      <c r="W121" s="202">
        <f>IFERROR(VLOOKUP(E121,E$4:M$89,9,FALSE)+0.000004,"")</f>
        <v>3.9999999999999998E-6</v>
      </c>
      <c r="X121" s="222" t="str">
        <f>IFERROR(VLOOKUP(E121,E$4:T$89,10,FALSE)+0.000004,"")</f>
        <v/>
      </c>
      <c r="Y121" s="222" t="str">
        <f>IFERROR(VLOOKUP(E121,E$4:U$89,11,FALSE)+0.000004,"")</f>
        <v/>
      </c>
      <c r="Z121" s="203"/>
    </row>
    <row r="122" spans="1:26" x14ac:dyDescent="0.25">
      <c r="D122" s="200" t="str">
        <f t="shared" si="21"/>
        <v/>
      </c>
      <c r="E122" s="88" t="str">
        <f>IFERROR(VLOOKUP(A$115&amp;5,C$4:I$89,3,FALSE),"")</f>
        <v/>
      </c>
      <c r="F122" s="88" t="str">
        <f t="shared" si="22"/>
        <v/>
      </c>
      <c r="G122" s="202" t="str">
        <f>IFERROR(VLOOKUP(E122,E$4:I$89,3,FALSE)+0.000005,"")</f>
        <v/>
      </c>
      <c r="H122" s="222" t="str">
        <f>IFERROR(VLOOKUP(E122,E$4:I$89,4,FALSE)+0.000005,"")</f>
        <v/>
      </c>
      <c r="I122" s="222" t="str">
        <f>IFERROR(VLOOKUP(E122,E$4:J$89,5,FALSE)+0.000005,"")</f>
        <v/>
      </c>
      <c r="J122" s="203"/>
      <c r="K122" s="23"/>
      <c r="L122" s="200" t="str">
        <f t="shared" si="23"/>
        <v/>
      </c>
      <c r="M122" s="88" t="str">
        <f t="shared" si="18"/>
        <v/>
      </c>
      <c r="N122" s="88" t="str">
        <f t="shared" si="19"/>
        <v/>
      </c>
      <c r="O122" s="202" t="str">
        <f>IFERROR(VLOOKUP(E122,E$4:K$89,6,FALSE)+0.000005,"")</f>
        <v/>
      </c>
      <c r="P122" s="228" t="str">
        <f t="shared" si="24"/>
        <v/>
      </c>
      <c r="Q122" s="228" t="str">
        <f t="shared" si="25"/>
        <v/>
      </c>
      <c r="R122" s="203"/>
      <c r="T122" s="200" t="e">
        <f t="shared" si="26"/>
        <v>#VALUE!</v>
      </c>
      <c r="U122" s="88" t="str">
        <f t="shared" si="27"/>
        <v/>
      </c>
      <c r="V122" s="88" t="str">
        <f t="shared" si="20"/>
        <v/>
      </c>
      <c r="W122" s="202" t="str">
        <f>IFERROR(VLOOKUP(E122,E$4:M$89,9,FALSE)+0.000005,"")</f>
        <v/>
      </c>
      <c r="X122" s="222" t="str">
        <f>IFERROR(VLOOKUP(E122,E$4:T$89,10,FALSE)+0.000005,"")</f>
        <v/>
      </c>
      <c r="Y122" s="222" t="str">
        <f>IFERROR(VLOOKUP(E122,E$4:U$89,11,FALSE)+0.000005,"")</f>
        <v/>
      </c>
      <c r="Z122" s="203"/>
    </row>
    <row r="123" spans="1:26" x14ac:dyDescent="0.25">
      <c r="D123" s="200" t="str">
        <f t="shared" si="21"/>
        <v/>
      </c>
      <c r="E123" s="88" t="str">
        <f>IFERROR(VLOOKUP(A$115&amp;6,C$4:I$89,3,FALSE),"")</f>
        <v/>
      </c>
      <c r="F123" s="88" t="str">
        <f t="shared" si="22"/>
        <v/>
      </c>
      <c r="G123" s="202" t="str">
        <f>IFERROR(VLOOKUP(E123,E$4:I$89,3,FALSE)+0.000006,"")</f>
        <v/>
      </c>
      <c r="H123" s="222" t="str">
        <f>IFERROR(VLOOKUP(E123,E$4:I$89,4,FALSE)+0.000006,"")</f>
        <v/>
      </c>
      <c r="I123" s="222" t="str">
        <f>IFERROR(VLOOKUP(E123,E$4:J$89,5,FALSE)+0.000006,"")</f>
        <v/>
      </c>
      <c r="J123" s="203"/>
      <c r="K123" s="23"/>
      <c r="L123" s="200" t="str">
        <f t="shared" si="23"/>
        <v/>
      </c>
      <c r="M123" s="88" t="str">
        <f t="shared" si="18"/>
        <v/>
      </c>
      <c r="N123" s="88" t="str">
        <f t="shared" si="19"/>
        <v/>
      </c>
      <c r="O123" s="202" t="str">
        <f>IFERROR(VLOOKUP(E123,E$4:K$89,6,FALSE)+0.000006,"")</f>
        <v/>
      </c>
      <c r="P123" s="228" t="str">
        <f t="shared" si="24"/>
        <v/>
      </c>
      <c r="Q123" s="228" t="str">
        <f t="shared" si="25"/>
        <v/>
      </c>
      <c r="R123" s="203"/>
      <c r="T123" s="200" t="str">
        <f>IFERROR(RANK(W123,W$118:W$127,0),"")</f>
        <v/>
      </c>
      <c r="U123" s="88" t="str">
        <f t="shared" si="27"/>
        <v/>
      </c>
      <c r="V123" s="88" t="str">
        <f t="shared" si="20"/>
        <v/>
      </c>
      <c r="W123" s="202" t="str">
        <f>IFERROR(VLOOKUP(E123,E$4:M$89,9,FALSE)+0.000006,"")</f>
        <v/>
      </c>
      <c r="X123" s="222" t="str">
        <f>IFERROR(VLOOKUP(E123,E$4:T$89,10,FALSE)+0.000006,"")</f>
        <v/>
      </c>
      <c r="Y123" s="222" t="str">
        <f>IFERROR(VLOOKUP(E123,E$4:U$89,11,FALSE)+0.000006,"")</f>
        <v/>
      </c>
      <c r="Z123" s="203"/>
    </row>
    <row r="124" spans="1:26" x14ac:dyDescent="0.25">
      <c r="D124" s="200" t="str">
        <f t="shared" si="21"/>
        <v/>
      </c>
      <c r="E124" s="88" t="str">
        <f>IFERROR(VLOOKUP(A$115&amp;7,C$4:I$89,3,FALSE),"")</f>
        <v/>
      </c>
      <c r="F124" s="88" t="str">
        <f t="shared" si="22"/>
        <v/>
      </c>
      <c r="G124" s="202" t="str">
        <f>IFERROR(VLOOKUP(E124,E$4:I$89,3,FALSE)+0.000007,"")</f>
        <v/>
      </c>
      <c r="H124" s="222" t="str">
        <f>IFERROR(VLOOKUP(E124,E$4:I$89,4,FALSE)+0.000007,"")</f>
        <v/>
      </c>
      <c r="I124" s="222" t="str">
        <f>IFERROR(VLOOKUP(E124,E$4:J$89,5,FALSE)+0.000007,"")</f>
        <v/>
      </c>
      <c r="J124" s="203"/>
      <c r="K124" s="23"/>
      <c r="L124" s="200" t="str">
        <f t="shared" si="23"/>
        <v/>
      </c>
      <c r="M124" s="88" t="str">
        <f t="shared" si="18"/>
        <v/>
      </c>
      <c r="N124" s="88" t="str">
        <f t="shared" si="19"/>
        <v/>
      </c>
      <c r="O124" s="202" t="str">
        <f>IFERROR(VLOOKUP(E124,E$4:K$89,6,FALSE)+0.000007,"")</f>
        <v/>
      </c>
      <c r="P124" s="228" t="str">
        <f t="shared" si="24"/>
        <v/>
      </c>
      <c r="Q124" s="228" t="str">
        <f t="shared" si="25"/>
        <v/>
      </c>
      <c r="R124" s="203"/>
      <c r="T124" s="200" t="str">
        <f>IFERROR(RANK(W124,W$118:W$127,0),"")</f>
        <v/>
      </c>
      <c r="U124" s="88" t="str">
        <f t="shared" si="27"/>
        <v/>
      </c>
      <c r="V124" s="88" t="str">
        <f t="shared" si="20"/>
        <v/>
      </c>
      <c r="W124" s="202" t="str">
        <f>IFERROR(VLOOKUP(E124,E$4:M$89,9,FALSE)+0.000007,"")</f>
        <v/>
      </c>
      <c r="X124" s="222" t="str">
        <f>IFERROR(VLOOKUP(E124,E$4:T$89,10,FALSE)+0.000007,"")</f>
        <v/>
      </c>
      <c r="Y124" s="222" t="str">
        <f>IFERROR(VLOOKUP(E124,E$4:U$89,11,FALSE)+0.000007,"")</f>
        <v/>
      </c>
      <c r="Z124" s="203"/>
    </row>
    <row r="125" spans="1:26" x14ac:dyDescent="0.25">
      <c r="D125" s="200" t="str">
        <f t="shared" si="21"/>
        <v/>
      </c>
      <c r="E125" s="88" t="str">
        <f>IFERROR(VLOOKUP(A$115&amp;8,C$4:I$89,3,FALSE),"")</f>
        <v/>
      </c>
      <c r="F125" s="88" t="str">
        <f t="shared" si="22"/>
        <v/>
      </c>
      <c r="G125" s="202" t="str">
        <f>IFERROR(VLOOKUP(E125,E$4:I$89,3,FALSE)+0.000008,"")</f>
        <v/>
      </c>
      <c r="H125" s="222" t="str">
        <f>IFERROR(VLOOKUP(E125,E$4:I$89,4,FALSE)+0.000008,"")</f>
        <v/>
      </c>
      <c r="I125" s="222" t="str">
        <f>IFERROR(VLOOKUP(E125,E$4:J$89,5,FALSE)+0.000008,"")</f>
        <v/>
      </c>
      <c r="J125" s="203"/>
      <c r="K125" s="23"/>
      <c r="L125" s="200" t="str">
        <f t="shared" si="23"/>
        <v/>
      </c>
      <c r="M125" s="88" t="str">
        <f t="shared" si="18"/>
        <v/>
      </c>
      <c r="N125" s="88" t="str">
        <f t="shared" si="19"/>
        <v/>
      </c>
      <c r="O125" s="202" t="str">
        <f>IFERROR(VLOOKUP(E125,E$4:K$89,6,FALSE)+0.000008,"")</f>
        <v/>
      </c>
      <c r="P125" s="228" t="str">
        <f t="shared" si="24"/>
        <v/>
      </c>
      <c r="Q125" s="228" t="str">
        <f t="shared" si="25"/>
        <v/>
      </c>
      <c r="R125" s="203"/>
      <c r="T125" s="200" t="str">
        <f>IFERROR(RANK(W125,W$118:W$127,0),"")</f>
        <v/>
      </c>
      <c r="U125" s="88" t="str">
        <f t="shared" si="27"/>
        <v/>
      </c>
      <c r="V125" s="88" t="str">
        <f t="shared" si="20"/>
        <v/>
      </c>
      <c r="W125" s="202" t="str">
        <f>IFERROR(VLOOKUP(E125,E$4:M$89,9,FALSE)+0.000008,"")</f>
        <v/>
      </c>
      <c r="X125" s="222" t="str">
        <f>IFERROR(VLOOKUP(E125,E$4:T$89,10,FALSE)+0.000008,"")</f>
        <v/>
      </c>
      <c r="Y125" s="222" t="str">
        <f>IFERROR(VLOOKUP(E125,E$4:U$89,11,FALSE)+0.000008,"")</f>
        <v/>
      </c>
      <c r="Z125" s="203"/>
    </row>
    <row r="126" spans="1:26" x14ac:dyDescent="0.25">
      <c r="D126" s="200" t="str">
        <f t="shared" si="21"/>
        <v/>
      </c>
      <c r="E126" s="88" t="str">
        <f>IFERROR(VLOOKUP(A$115&amp;9,C$4:I$89,3,FALSE),"")</f>
        <v/>
      </c>
      <c r="F126" s="88" t="str">
        <f t="shared" si="22"/>
        <v/>
      </c>
      <c r="G126" s="202" t="str">
        <f>IFERROR(VLOOKUP(E126,E$4:I$89,3,FALSE)+0.000009,"")</f>
        <v/>
      </c>
      <c r="H126" s="222" t="str">
        <f>IFERROR(VLOOKUP(E126,E$4:I$89,4,FALSE)+0.000009,"")</f>
        <v/>
      </c>
      <c r="I126" s="222" t="str">
        <f>IFERROR(VLOOKUP(E126,E$4:J$89,5,FALSE)+0.000009,"")</f>
        <v/>
      </c>
      <c r="J126" s="203"/>
      <c r="K126" s="23"/>
      <c r="L126" s="200" t="str">
        <f t="shared" si="23"/>
        <v/>
      </c>
      <c r="M126" s="88" t="str">
        <f t="shared" si="18"/>
        <v/>
      </c>
      <c r="N126" s="88" t="str">
        <f t="shared" si="19"/>
        <v/>
      </c>
      <c r="O126" s="202" t="str">
        <f>IFERROR(VLOOKUP(E126,E$4:K$89,6,FALSE)+0.000009,"")</f>
        <v/>
      </c>
      <c r="P126" s="228" t="str">
        <f t="shared" si="24"/>
        <v/>
      </c>
      <c r="Q126" s="228" t="str">
        <f t="shared" si="25"/>
        <v/>
      </c>
      <c r="R126" s="203"/>
      <c r="T126" s="200" t="str">
        <f>IFERROR(RANK(W126,W$118:W$127,0),"")</f>
        <v/>
      </c>
      <c r="U126" s="88" t="str">
        <f t="shared" si="27"/>
        <v/>
      </c>
      <c r="V126" s="88" t="str">
        <f t="shared" si="20"/>
        <v/>
      </c>
      <c r="W126" s="202" t="str">
        <f>IFERROR(VLOOKUP(E126,E$4:M$89,9,FALSE)+0.000009,"")</f>
        <v/>
      </c>
      <c r="X126" s="222" t="str">
        <f>IFERROR(VLOOKUP(E126,E$4:T$89,10,FALSE)+0.000009,"")</f>
        <v/>
      </c>
      <c r="Y126" s="222" t="str">
        <f>IFERROR(VLOOKUP(E126,E$4:U$89,11,FALSE)+0.000009,"")</f>
        <v/>
      </c>
      <c r="Z126" s="203"/>
    </row>
    <row r="127" spans="1:26" ht="15.75" thickBot="1" x14ac:dyDescent="0.3">
      <c r="D127" s="204" t="str">
        <f t="shared" si="21"/>
        <v/>
      </c>
      <c r="E127" s="205" t="str">
        <f>IFERROR(VLOOKUP(A$115&amp;10,C$4:I$89,3,FALSE),"")</f>
        <v/>
      </c>
      <c r="F127" s="205" t="str">
        <f t="shared" si="22"/>
        <v/>
      </c>
      <c r="G127" s="206" t="str">
        <f>IFERROR(VLOOKUP(E127,E$4:I$89,3,FALSE)+0.00001,"")</f>
        <v/>
      </c>
      <c r="H127" s="224" t="str">
        <f>IFERROR(VLOOKUP(E127,E$4:I$89,4,FALSE)+0.00001,"")</f>
        <v/>
      </c>
      <c r="I127" s="224" t="str">
        <f>IFERROR(VLOOKUP(E127,E$4:J$89,5,FALSE)+0.00001,"")</f>
        <v/>
      </c>
      <c r="J127" s="207"/>
      <c r="K127" s="23"/>
      <c r="L127" s="204" t="str">
        <f t="shared" si="23"/>
        <v/>
      </c>
      <c r="M127" s="205" t="str">
        <f t="shared" si="18"/>
        <v/>
      </c>
      <c r="N127" s="205" t="str">
        <f t="shared" si="19"/>
        <v/>
      </c>
      <c r="O127" s="206" t="str">
        <f>IFERROR(VLOOKUP(E127,E$4:K$89,6,FALSE)+0.00001,"")</f>
        <v/>
      </c>
      <c r="P127" s="230" t="str">
        <f t="shared" si="24"/>
        <v/>
      </c>
      <c r="Q127" s="230" t="str">
        <f t="shared" si="25"/>
        <v/>
      </c>
      <c r="R127" s="207"/>
      <c r="T127" s="204" t="str">
        <f>IFERROR(RANK(W127,W$118:W$127,0),"")</f>
        <v/>
      </c>
      <c r="U127" s="205" t="str">
        <f t="shared" si="27"/>
        <v/>
      </c>
      <c r="V127" s="205" t="str">
        <f t="shared" si="20"/>
        <v/>
      </c>
      <c r="W127" s="206" t="str">
        <f>IFERROR(VLOOKUP(E127,E$4:M$89,9,FALSE)+0.00001,"")</f>
        <v/>
      </c>
      <c r="X127" s="224" t="str">
        <f>IFERROR(VLOOKUP(E127,E$4:T$89,10,FALSE)+0.00001,"")</f>
        <v/>
      </c>
      <c r="Y127" s="224" t="str">
        <f>IFERROR(VLOOKUP(E127,E$4:U$89,11,FALSE)+0.00001,"")</f>
        <v/>
      </c>
      <c r="Z127" s="207"/>
    </row>
    <row r="128" spans="1:26" x14ac:dyDescent="0.25">
      <c r="D128" s="200"/>
      <c r="E128" s="88"/>
      <c r="F128" s="88"/>
      <c r="G128" s="88"/>
      <c r="H128" s="88" t="s">
        <v>24</v>
      </c>
      <c r="I128" s="88" t="s">
        <v>32</v>
      </c>
      <c r="J128" s="203"/>
      <c r="K128" s="23"/>
      <c r="L128" s="200"/>
      <c r="M128" s="88"/>
      <c r="N128" s="88"/>
      <c r="O128" s="88"/>
      <c r="P128" s="88" t="s">
        <v>22</v>
      </c>
      <c r="Q128" s="88" t="s">
        <v>25725</v>
      </c>
      <c r="R128" s="203"/>
      <c r="T128" s="200"/>
      <c r="U128" s="88"/>
      <c r="V128" s="88"/>
      <c r="W128" s="202"/>
      <c r="X128" s="88" t="s">
        <v>25723</v>
      </c>
      <c r="Y128" s="88" t="s">
        <v>25724</v>
      </c>
      <c r="Z128" s="203"/>
    </row>
    <row r="129" spans="4:26" x14ac:dyDescent="0.25">
      <c r="D129" s="200" t="s">
        <v>0</v>
      </c>
      <c r="E129" s="88" t="str">
        <f>E117</f>
        <v>All PCIT ProvidersPCIT CombinedApr-20</v>
      </c>
      <c r="F129" s="88" t="str">
        <f>F117</f>
        <v>PCIT</v>
      </c>
      <c r="G129" s="201">
        <f>G117</f>
        <v>0.54838709677419351</v>
      </c>
      <c r="H129" s="223">
        <f>H117</f>
        <v>34</v>
      </c>
      <c r="I129" s="223">
        <f>I117</f>
        <v>62</v>
      </c>
      <c r="J129" s="203"/>
      <c r="K129" s="23"/>
      <c r="L129" s="200" t="s">
        <v>31</v>
      </c>
      <c r="M129" s="88" t="str">
        <f>M117</f>
        <v>All PCIT ProvidersPCIT CombinedApr-20</v>
      </c>
      <c r="N129" s="88" t="str">
        <f>N117</f>
        <v>PCIT</v>
      </c>
      <c r="O129" s="201">
        <f>O117</f>
        <v>1.1578947368421053</v>
      </c>
      <c r="P129" s="229">
        <f>P117</f>
        <v>11</v>
      </c>
      <c r="Q129" s="229">
        <f>Q117</f>
        <v>9.5</v>
      </c>
      <c r="R129" s="203"/>
      <c r="T129" s="200" t="s">
        <v>4</v>
      </c>
      <c r="U129" s="88" t="str">
        <f>U117</f>
        <v>All PCIT ProvidersPCIT CombinedApr-20</v>
      </c>
      <c r="V129" s="88" t="str">
        <f>V117</f>
        <v>PCIT</v>
      </c>
      <c r="W129" s="201">
        <f>W117</f>
        <v>0.33333333333333331</v>
      </c>
      <c r="X129" s="223">
        <f>X117</f>
        <v>1</v>
      </c>
      <c r="Y129" s="223">
        <f>Y117</f>
        <v>3</v>
      </c>
      <c r="Z129" s="203"/>
    </row>
    <row r="130" spans="4:26" x14ac:dyDescent="0.25">
      <c r="D130" s="200">
        <v>1</v>
      </c>
      <c r="E130" s="88" t="str">
        <f t="shared" ref="E130:E139" si="28">IFERROR(VLOOKUP($D130,D$118:G$127,2,FALSE),"")</f>
        <v>PIECEPCIT CombinedApr-20</v>
      </c>
      <c r="F130" s="88" t="str">
        <f>IFERROR(VLOOKUP($D130,$D$118:G$127,3,FALSE),"")</f>
        <v>PIECE</v>
      </c>
      <c r="G130" s="202">
        <f>IFERROR(VLOOKUP($D130,$D$118:J$127,4,FALSE),"")</f>
        <v>0.82353341176470585</v>
      </c>
      <c r="H130" s="222">
        <f>IFERROR(VLOOKUP($D130,$D$118:K$127,5,FALSE),"")</f>
        <v>14.000004000000001</v>
      </c>
      <c r="I130" s="222">
        <f>IFERROR(VLOOKUP($D130,$D$118:L$127,6,FALSE),"")</f>
        <v>17.000004000000001</v>
      </c>
      <c r="J130" s="203"/>
      <c r="K130" s="23"/>
      <c r="L130" s="200">
        <v>1</v>
      </c>
      <c r="M130" s="88" t="str">
        <f t="shared" ref="M130:M139" si="29">IFERROR(VLOOKUP($L130,L$117:O$127,2,FALSE),"")</f>
        <v>PIECEPCIT CombinedApr-20</v>
      </c>
      <c r="N130" s="88" t="str">
        <f t="shared" ref="N130:N139" si="30">IFERROR(VLOOKUP($L130,$L$117:$O$127,3,FALSE),"")</f>
        <v>PIECE</v>
      </c>
      <c r="O130" s="202">
        <f>IFERROR(VLOOKUP($L130,$L$117:R$127,4,FALSE),"")</f>
        <v>2.0000040000000001</v>
      </c>
      <c r="P130" s="228">
        <f>IFERROR(VLOOKUP($L130,$L$118:Q$127,5,FALSE),"")</f>
        <v>3.0000010000000001</v>
      </c>
      <c r="Q130" s="228">
        <f>IFERROR(VLOOKUP($L130,$L$118:R$127,6,FALSE),"")</f>
        <v>1.5000009999999999</v>
      </c>
      <c r="R130" s="203"/>
      <c r="T130" s="200">
        <v>1</v>
      </c>
      <c r="U130" s="88" t="str">
        <f t="shared" ref="U130:U139" si="31">IFERROR(VLOOKUP($T130,T$117:W$127,2,FALSE),"")</f>
        <v>Marys CenterPCIT CombinedApr-20</v>
      </c>
      <c r="V130" s="88" t="str">
        <f t="shared" ref="V130:V139" si="32">IFERROR(VLOOKUP($T130,$T$117:$W$127,3,FALSE),"")</f>
        <v>MC</v>
      </c>
      <c r="W130" s="202">
        <f>IFERROR(VLOOKUP($T130,$T$118:Z$127,4,FALSE),"")</f>
        <v>0.33333533333333332</v>
      </c>
      <c r="X130" s="222">
        <f>IFERROR(VLOOKUP($T130,$T$118:Z$127,5,FALSE),"")</f>
        <v>1.0000020000000001</v>
      </c>
      <c r="Y130" s="222">
        <f>IFERROR(VLOOKUP($T130,$T$118:Z$127,6,FALSE),"")</f>
        <v>3.0000019999999998</v>
      </c>
      <c r="Z130" s="203"/>
    </row>
    <row r="131" spans="4:26" x14ac:dyDescent="0.25">
      <c r="D131" s="200">
        <v>2</v>
      </c>
      <c r="E131" s="88" t="str">
        <f t="shared" si="28"/>
        <v>Medstar GeorgetownPCIT CombinedApr-20</v>
      </c>
      <c r="F131" s="88" t="str">
        <f>IFERROR(VLOOKUP($D131,$D$118:G$127,3,FALSE),"")</f>
        <v>Med</v>
      </c>
      <c r="G131" s="202">
        <f>IFERROR(VLOOKUP($D131,$D$118:J$127,4,FALSE),"")</f>
        <v>0.50000299999999998</v>
      </c>
      <c r="H131" s="222">
        <f>IFERROR(VLOOKUP($D131,$D$118:K$127,5,FALSE),"")</f>
        <v>4.0000030000000004</v>
      </c>
      <c r="I131" s="222">
        <f>IFERROR(VLOOKUP($D131,$D$118:L$127,6,FALSE),"")</f>
        <v>8.0000029999999995</v>
      </c>
      <c r="J131" s="203"/>
      <c r="K131" s="23"/>
      <c r="L131" s="200">
        <v>2</v>
      </c>
      <c r="M131" s="88" t="str">
        <f t="shared" si="29"/>
        <v>Marys CenterPCIT CombinedApr-20</v>
      </c>
      <c r="N131" s="88" t="str">
        <f t="shared" si="30"/>
        <v>MC</v>
      </c>
      <c r="O131" s="202">
        <f>IFERROR(VLOOKUP($L131,$L$117:R$127,4,FALSE),"")</f>
        <v>1.1111131111111112</v>
      </c>
      <c r="P131" s="228">
        <f>IFERROR(VLOOKUP($L131,$L$118:Q$127,5,FALSE),"")</f>
        <v>5.0000010000000001</v>
      </c>
      <c r="Q131" s="228">
        <f>IFERROR(VLOOKUP($L131,$L$118:R$127,6,FALSE),"")</f>
        <v>4.5000010000000001</v>
      </c>
      <c r="R131" s="203"/>
      <c r="T131" s="200">
        <v>2</v>
      </c>
      <c r="U131" s="88" t="str">
        <f t="shared" si="31"/>
        <v>PIECEPCIT CombinedApr-20</v>
      </c>
      <c r="V131" s="88" t="str">
        <f t="shared" si="32"/>
        <v>PIECE</v>
      </c>
      <c r="W131" s="202">
        <f>IFERROR(VLOOKUP($T131,$T$118:Z$127,4,FALSE),"")</f>
        <v>3.9999999999999998E-6</v>
      </c>
      <c r="X131" s="222" t="str">
        <f>IFERROR(VLOOKUP($T131,$T$118:Z$127,5,FALSE),"")</f>
        <v/>
      </c>
      <c r="Y131" s="222" t="str">
        <f>IFERROR(VLOOKUP($T131,$T$118:Z$127,6,FALSE),"")</f>
        <v/>
      </c>
      <c r="Z131" s="203"/>
    </row>
    <row r="132" spans="4:26" x14ac:dyDescent="0.25">
      <c r="D132" s="200">
        <v>3</v>
      </c>
      <c r="E132" s="88" t="str">
        <f t="shared" si="28"/>
        <v>Community ConnectionsPCIT CombinedApr-20</v>
      </c>
      <c r="F132" s="88" t="str">
        <f>IFERROR(VLOOKUP($D132,$D$118:G$127,3,FALSE),"")</f>
        <v>CC</v>
      </c>
      <c r="G132" s="202">
        <f>IFERROR(VLOOKUP($D132,$D$118:J$127,4,FALSE),"")</f>
        <v>0.44444544444444439</v>
      </c>
      <c r="H132" s="222">
        <f>IFERROR(VLOOKUP($D132,$D$118:K$127,5,FALSE),"")</f>
        <v>4.0000010000000001</v>
      </c>
      <c r="I132" s="222">
        <f>IFERROR(VLOOKUP($D132,$D$118:L$127,6,FALSE),"")</f>
        <v>9.0000009999999993</v>
      </c>
      <c r="J132" s="203"/>
      <c r="K132" s="23"/>
      <c r="L132" s="200">
        <v>3</v>
      </c>
      <c r="M132" s="88" t="str">
        <f t="shared" si="29"/>
        <v>Medstar GeorgetownPCIT CombinedApr-20</v>
      </c>
      <c r="N132" s="88" t="str">
        <f t="shared" si="30"/>
        <v>Med</v>
      </c>
      <c r="O132" s="202">
        <f>IFERROR(VLOOKUP($L132,$L$117:R$127,4,FALSE),"")</f>
        <v>1.000003</v>
      </c>
      <c r="P132" s="228">
        <f>IFERROR(VLOOKUP($L132,$L$118:Q$127,5,FALSE),"")</f>
        <v>1.5000009999999999</v>
      </c>
      <c r="Q132" s="228">
        <f>IFERROR(VLOOKUP($L132,$L$118:R$127,6,FALSE),"")</f>
        <v>1.5000009999999999</v>
      </c>
      <c r="R132" s="203"/>
      <c r="T132" s="200">
        <v>3</v>
      </c>
      <c r="U132" s="88" t="str">
        <f t="shared" si="31"/>
        <v>Medstar GeorgetownPCIT CombinedApr-20</v>
      </c>
      <c r="V132" s="88" t="str">
        <f t="shared" si="32"/>
        <v>Med</v>
      </c>
      <c r="W132" s="202">
        <f>IFERROR(VLOOKUP($T132,$T$118:Z$127,4,FALSE),"")</f>
        <v>3.0000000000000001E-6</v>
      </c>
      <c r="X132" s="222" t="str">
        <f>IFERROR(VLOOKUP($T132,$T$118:Z$127,5,FALSE),"")</f>
        <v/>
      </c>
      <c r="Y132" s="222" t="str">
        <f>IFERROR(VLOOKUP($T132,$T$118:Z$127,6,FALSE),"")</f>
        <v/>
      </c>
      <c r="Z132" s="203"/>
    </row>
    <row r="133" spans="4:26" x14ac:dyDescent="0.25">
      <c r="D133" s="200">
        <v>4</v>
      </c>
      <c r="E133" s="88" t="str">
        <f t="shared" si="28"/>
        <v>Marys CenterPCIT CombinedApr-20</v>
      </c>
      <c r="F133" s="88" t="str">
        <f>IFERROR(VLOOKUP($D133,$D$118:G$127,3,FALSE),"")</f>
        <v>MC</v>
      </c>
      <c r="G133" s="202">
        <f>IFERROR(VLOOKUP($D133,$D$118:J$127,4,FALSE),"")</f>
        <v>0.42857342857142855</v>
      </c>
      <c r="H133" s="222">
        <f>IFERROR(VLOOKUP($D133,$D$118:K$127,5,FALSE),"")</f>
        <v>12.000002</v>
      </c>
      <c r="I133" s="222">
        <f>IFERROR(VLOOKUP($D133,$D$118:L$127,6,FALSE),"")</f>
        <v>28.000001999999999</v>
      </c>
      <c r="J133" s="203"/>
      <c r="K133" s="23"/>
      <c r="L133" s="200">
        <v>4</v>
      </c>
      <c r="M133" s="88" t="str">
        <f t="shared" si="29"/>
        <v>Community ConnectionsPCIT CombinedApr-20</v>
      </c>
      <c r="N133" s="88" t="str">
        <f t="shared" si="30"/>
        <v>CC</v>
      </c>
      <c r="O133" s="202">
        <f>IFERROR(VLOOKUP($L133,$L$117:R$127,4,FALSE),"")</f>
        <v>0.75000100000000003</v>
      </c>
      <c r="P133" s="228">
        <f>IFERROR(VLOOKUP($L133,$L$118:Q$127,5,FALSE),"")</f>
        <v>1.5000009999999999</v>
      </c>
      <c r="Q133" s="228">
        <f>IFERROR(VLOOKUP($L133,$L$118:R$127,6,FALSE),"")</f>
        <v>2.0000010000000001</v>
      </c>
      <c r="R133" s="203"/>
      <c r="T133" s="200">
        <v>4</v>
      </c>
      <c r="U133" s="88" t="str">
        <f t="shared" si="31"/>
        <v>Community ConnectionsPCIT CombinedApr-20</v>
      </c>
      <c r="V133" s="88" t="str">
        <f t="shared" si="32"/>
        <v>CC</v>
      </c>
      <c r="W133" s="202">
        <f>IFERROR(VLOOKUP($T133,$T$118:Z$127,4,FALSE),"")</f>
        <v>9.9999999999999995E-7</v>
      </c>
      <c r="X133" s="222" t="str">
        <f>IFERROR(VLOOKUP($T133,$T$118:Z$127,5,FALSE),"")</f>
        <v/>
      </c>
      <c r="Y133" s="222" t="str">
        <f>IFERROR(VLOOKUP($T133,$T$118:Z$127,6,FALSE),"")</f>
        <v/>
      </c>
      <c r="Z133" s="203"/>
    </row>
    <row r="134" spans="4:26" x14ac:dyDescent="0.25">
      <c r="D134" s="200">
        <v>5</v>
      </c>
      <c r="E134" s="88" t="str">
        <f t="shared" si="28"/>
        <v/>
      </c>
      <c r="F134" s="88" t="str">
        <f>IFERROR(VLOOKUP($D134,$D$118:G$127,3,FALSE),"")</f>
        <v/>
      </c>
      <c r="G134" s="202" t="str">
        <f>IFERROR(VLOOKUP($D134,$D$118:J$127,4,FALSE),"")</f>
        <v/>
      </c>
      <c r="H134" s="222" t="str">
        <f>IFERROR(VLOOKUP($D134,$D$118:K$127,5,FALSE),"")</f>
        <v/>
      </c>
      <c r="I134" s="222" t="str">
        <f>IFERROR(VLOOKUP($D134,$D$118:L$127,6,FALSE),"")</f>
        <v/>
      </c>
      <c r="J134" s="203"/>
      <c r="K134" s="23"/>
      <c r="L134" s="200">
        <v>5</v>
      </c>
      <c r="M134" s="88" t="str">
        <f t="shared" si="29"/>
        <v/>
      </c>
      <c r="N134" s="88" t="str">
        <f t="shared" si="30"/>
        <v/>
      </c>
      <c r="O134" s="202" t="str">
        <f>IFERROR(VLOOKUP($L134,$L$117:R$127,4,FALSE),"")</f>
        <v/>
      </c>
      <c r="P134" s="228" t="str">
        <f>IFERROR(VLOOKUP($L134,$L$118:Q$127,5,FALSE),"")</f>
        <v/>
      </c>
      <c r="Q134" s="228" t="str">
        <f>IFERROR(VLOOKUP($L134,$L$118:R$127,6,FALSE),"")</f>
        <v/>
      </c>
      <c r="R134" s="203"/>
      <c r="T134" s="200">
        <v>5</v>
      </c>
      <c r="U134" s="88" t="str">
        <f t="shared" si="31"/>
        <v/>
      </c>
      <c r="V134" s="88" t="str">
        <f t="shared" si="32"/>
        <v/>
      </c>
      <c r="W134" s="202" t="str">
        <f>IFERROR(VLOOKUP($T134,$T$118:Z$127,4,FALSE),"")</f>
        <v/>
      </c>
      <c r="X134" s="222" t="str">
        <f>IFERROR(VLOOKUP($T134,$T$118:Z$127,5,FALSE),"")</f>
        <v/>
      </c>
      <c r="Y134" s="222" t="str">
        <f>IFERROR(VLOOKUP($T134,$T$118:Z$127,6,FALSE),"")</f>
        <v/>
      </c>
      <c r="Z134" s="203"/>
    </row>
    <row r="135" spans="4:26" x14ac:dyDescent="0.25">
      <c r="D135" s="200">
        <v>6</v>
      </c>
      <c r="E135" s="88" t="str">
        <f t="shared" si="28"/>
        <v/>
      </c>
      <c r="F135" s="88" t="str">
        <f>IFERROR(VLOOKUP($D135,$D$118:G$127,3,FALSE),"")</f>
        <v/>
      </c>
      <c r="G135" s="202" t="str">
        <f>IFERROR(VLOOKUP($D135,$D$118:J$127,4,FALSE),"")</f>
        <v/>
      </c>
      <c r="H135" s="222" t="str">
        <f>IFERROR(VLOOKUP($D135,$D$118:K$127,5,FALSE),"")</f>
        <v/>
      </c>
      <c r="I135" s="222" t="str">
        <f>IFERROR(VLOOKUP($D135,$D$118:L$127,6,FALSE),"")</f>
        <v/>
      </c>
      <c r="J135" s="203"/>
      <c r="K135" s="23"/>
      <c r="L135" s="200">
        <v>6</v>
      </c>
      <c r="M135" s="88" t="str">
        <f t="shared" si="29"/>
        <v/>
      </c>
      <c r="N135" s="88" t="str">
        <f t="shared" si="30"/>
        <v/>
      </c>
      <c r="O135" s="202" t="str">
        <f>IFERROR(VLOOKUP($L135,$L$117:R$127,4,FALSE),"")</f>
        <v/>
      </c>
      <c r="P135" s="228" t="str">
        <f>IFERROR(VLOOKUP($L135,$L$118:Q$127,5,FALSE),"")</f>
        <v/>
      </c>
      <c r="Q135" s="228" t="str">
        <f>IFERROR(VLOOKUP($L135,$L$118:R$127,6,FALSE),"")</f>
        <v/>
      </c>
      <c r="R135" s="203"/>
      <c r="T135" s="200">
        <v>6</v>
      </c>
      <c r="U135" s="88" t="str">
        <f t="shared" si="31"/>
        <v/>
      </c>
      <c r="V135" s="88" t="str">
        <f t="shared" si="32"/>
        <v/>
      </c>
      <c r="W135" s="202" t="str">
        <f>IFERROR(VLOOKUP($T135,$T$118:Z$127,4,FALSE),"")</f>
        <v/>
      </c>
      <c r="X135" s="222" t="str">
        <f>IFERROR(VLOOKUP($T135,$T$118:Z$127,5,FALSE),"")</f>
        <v/>
      </c>
      <c r="Y135" s="222" t="str">
        <f>IFERROR(VLOOKUP($T135,$T$118:Z$127,6,FALSE),"")</f>
        <v/>
      </c>
      <c r="Z135" s="203"/>
    </row>
    <row r="136" spans="4:26" x14ac:dyDescent="0.25">
      <c r="D136" s="200">
        <v>7</v>
      </c>
      <c r="E136" s="88" t="str">
        <f t="shared" si="28"/>
        <v/>
      </c>
      <c r="F136" s="88" t="str">
        <f>IFERROR(VLOOKUP($D136,$D$118:G$127,3,FALSE),"")</f>
        <v/>
      </c>
      <c r="G136" s="202" t="str">
        <f>IFERROR(VLOOKUP($D136,$D$118:J$127,4,FALSE),"")</f>
        <v/>
      </c>
      <c r="H136" s="222" t="str">
        <f>IFERROR(VLOOKUP($D136,$D$118:K$127,5,FALSE),"")</f>
        <v/>
      </c>
      <c r="I136" s="222" t="str">
        <f>IFERROR(VLOOKUP($D136,$D$118:L$127,6,FALSE),"")</f>
        <v/>
      </c>
      <c r="J136" s="203"/>
      <c r="K136" s="23"/>
      <c r="L136" s="200">
        <v>7</v>
      </c>
      <c r="M136" s="88" t="str">
        <f t="shared" si="29"/>
        <v/>
      </c>
      <c r="N136" s="88" t="str">
        <f t="shared" si="30"/>
        <v/>
      </c>
      <c r="O136" s="202" t="str">
        <f>IFERROR(VLOOKUP($L136,$L$117:R$127,4,FALSE),"")</f>
        <v/>
      </c>
      <c r="P136" s="228" t="str">
        <f>IFERROR(VLOOKUP($L136,$L$118:Q$127,5,FALSE),"")</f>
        <v/>
      </c>
      <c r="Q136" s="228" t="str">
        <f>IFERROR(VLOOKUP($L136,$L$118:R$127,6,FALSE),"")</f>
        <v/>
      </c>
      <c r="R136" s="203"/>
      <c r="T136" s="200">
        <v>7</v>
      </c>
      <c r="U136" s="88" t="str">
        <f t="shared" si="31"/>
        <v/>
      </c>
      <c r="V136" s="88" t="str">
        <f t="shared" si="32"/>
        <v/>
      </c>
      <c r="W136" s="202" t="str">
        <f>IFERROR(VLOOKUP($T136,$T$118:Z$127,4,FALSE),"")</f>
        <v/>
      </c>
      <c r="X136" s="222" t="str">
        <f>IFERROR(VLOOKUP($T136,$T$118:Z$127,5,FALSE),"")</f>
        <v/>
      </c>
      <c r="Y136" s="222" t="str">
        <f>IFERROR(VLOOKUP($T136,$T$118:Z$127,6,FALSE),"")</f>
        <v/>
      </c>
      <c r="Z136" s="203"/>
    </row>
    <row r="137" spans="4:26" x14ac:dyDescent="0.25">
      <c r="D137" s="200">
        <v>8</v>
      </c>
      <c r="E137" s="88" t="str">
        <f t="shared" si="28"/>
        <v/>
      </c>
      <c r="F137" s="88" t="str">
        <f>IFERROR(VLOOKUP($D137,$D$118:G$127,3,FALSE),"")</f>
        <v/>
      </c>
      <c r="G137" s="202" t="str">
        <f>IFERROR(VLOOKUP($D137,$D$118:J$127,4,FALSE),"")</f>
        <v/>
      </c>
      <c r="H137" s="222" t="str">
        <f>IFERROR(VLOOKUP($D137,$D$118:K$127,5,FALSE),"")</f>
        <v/>
      </c>
      <c r="I137" s="222" t="str">
        <f>IFERROR(VLOOKUP($D137,$D$118:L$127,6,FALSE),"")</f>
        <v/>
      </c>
      <c r="J137" s="203"/>
      <c r="K137" s="23"/>
      <c r="L137" s="200">
        <v>8</v>
      </c>
      <c r="M137" s="88" t="str">
        <f t="shared" si="29"/>
        <v/>
      </c>
      <c r="N137" s="88" t="str">
        <f t="shared" si="30"/>
        <v/>
      </c>
      <c r="O137" s="202" t="str">
        <f>IFERROR(VLOOKUP($L137,$L$117:R$127,4,FALSE),"")</f>
        <v/>
      </c>
      <c r="P137" s="228" t="str">
        <f>IFERROR(VLOOKUP($L137,$L$118:Q$127,5,FALSE),"")</f>
        <v/>
      </c>
      <c r="Q137" s="228" t="str">
        <f>IFERROR(VLOOKUP($L137,$L$118:R$127,6,FALSE),"")</f>
        <v/>
      </c>
      <c r="R137" s="203"/>
      <c r="T137" s="200">
        <v>8</v>
      </c>
      <c r="U137" s="88" t="str">
        <f t="shared" si="31"/>
        <v/>
      </c>
      <c r="V137" s="88" t="str">
        <f t="shared" si="32"/>
        <v/>
      </c>
      <c r="W137" s="202" t="str">
        <f>IFERROR(VLOOKUP($T137,$T$118:Z$127,4,FALSE),"")</f>
        <v/>
      </c>
      <c r="X137" s="222" t="str">
        <f>IFERROR(VLOOKUP($T137,$T$118:Z$127,5,FALSE),"")</f>
        <v/>
      </c>
      <c r="Y137" s="222" t="str">
        <f>IFERROR(VLOOKUP($T137,$T$118:Z$127,6,FALSE),"")</f>
        <v/>
      </c>
      <c r="Z137" s="203"/>
    </row>
    <row r="138" spans="4:26" x14ac:dyDescent="0.25">
      <c r="D138" s="200">
        <v>9</v>
      </c>
      <c r="E138" s="88" t="str">
        <f t="shared" si="28"/>
        <v/>
      </c>
      <c r="F138" s="88" t="str">
        <f>IFERROR(VLOOKUP($D138,$D$118:G$127,3,FALSE),"")</f>
        <v/>
      </c>
      <c r="G138" s="202" t="str">
        <f>IFERROR(VLOOKUP($D138,$D$118:J$127,4,FALSE),"")</f>
        <v/>
      </c>
      <c r="H138" s="222" t="str">
        <f>IFERROR(VLOOKUP($D138,$D$118:K$127,5,FALSE),"")</f>
        <v/>
      </c>
      <c r="I138" s="222" t="str">
        <f>IFERROR(VLOOKUP($D138,$D$118:L$127,6,FALSE),"")</f>
        <v/>
      </c>
      <c r="J138" s="203"/>
      <c r="K138" s="23"/>
      <c r="L138" s="200">
        <v>9</v>
      </c>
      <c r="M138" s="88" t="str">
        <f t="shared" si="29"/>
        <v/>
      </c>
      <c r="N138" s="88" t="str">
        <f t="shared" si="30"/>
        <v/>
      </c>
      <c r="O138" s="202" t="str">
        <f>IFERROR(VLOOKUP($L138,$L$117:R$127,4,FALSE),"")</f>
        <v/>
      </c>
      <c r="P138" s="228" t="str">
        <f>IFERROR(VLOOKUP($L138,$L$118:Q$127,5,FALSE),"")</f>
        <v/>
      </c>
      <c r="Q138" s="228" t="str">
        <f>IFERROR(VLOOKUP($L138,$L$118:R$127,6,FALSE),"")</f>
        <v/>
      </c>
      <c r="R138" s="203"/>
      <c r="T138" s="200">
        <v>9</v>
      </c>
      <c r="U138" s="88" t="str">
        <f t="shared" si="31"/>
        <v/>
      </c>
      <c r="V138" s="88" t="str">
        <f t="shared" si="32"/>
        <v/>
      </c>
      <c r="W138" s="202" t="str">
        <f>IFERROR(VLOOKUP($T138,$T$118:Z$127,4,FALSE),"")</f>
        <v/>
      </c>
      <c r="X138" s="222" t="str">
        <f>IFERROR(VLOOKUP($T138,$T$118:Z$127,5,FALSE),"")</f>
        <v/>
      </c>
      <c r="Y138" s="222" t="str">
        <f>IFERROR(VLOOKUP($T138,$T$118:Z$127,6,FALSE),"")</f>
        <v/>
      </c>
      <c r="Z138" s="203"/>
    </row>
    <row r="139" spans="4:26" ht="15.75" thickBot="1" x14ac:dyDescent="0.3">
      <c r="D139" s="204">
        <v>10</v>
      </c>
      <c r="E139" s="205" t="str">
        <f t="shared" si="28"/>
        <v/>
      </c>
      <c r="F139" s="205" t="str">
        <f>IFERROR(VLOOKUP($D139,$D$118:G$127,3,FALSE),"")</f>
        <v/>
      </c>
      <c r="G139" s="206" t="str">
        <f>IFERROR(VLOOKUP($D139,$D$118:J$127,4,FALSE),"")</f>
        <v/>
      </c>
      <c r="H139" s="224" t="str">
        <f>IFERROR(VLOOKUP($D139,$D$118:K$127,5,FALSE),"")</f>
        <v/>
      </c>
      <c r="I139" s="224" t="str">
        <f>IFERROR(VLOOKUP($D139,$D$118:L$127,6,FALSE),"")</f>
        <v/>
      </c>
      <c r="J139" s="207"/>
      <c r="K139" s="23"/>
      <c r="L139" s="204">
        <v>10</v>
      </c>
      <c r="M139" s="205" t="str">
        <f t="shared" si="29"/>
        <v/>
      </c>
      <c r="N139" s="205" t="str">
        <f t="shared" si="30"/>
        <v/>
      </c>
      <c r="O139" s="206" t="str">
        <f>IFERROR(VLOOKUP($L139,$L$117:R$127,4,FALSE),"")</f>
        <v/>
      </c>
      <c r="P139" s="230" t="str">
        <f>IFERROR(VLOOKUP($L139,$L$118:Q$127,5,FALSE),"")</f>
        <v/>
      </c>
      <c r="Q139" s="230" t="str">
        <f>IFERROR(VLOOKUP($L139,$L$118:R$127,6,FALSE),"")</f>
        <v/>
      </c>
      <c r="R139" s="207"/>
      <c r="T139" s="204">
        <v>10</v>
      </c>
      <c r="U139" s="205" t="str">
        <f t="shared" si="31"/>
        <v/>
      </c>
      <c r="V139" s="205" t="str">
        <f t="shared" si="32"/>
        <v/>
      </c>
      <c r="W139" s="206" t="str">
        <f>IFERROR(VLOOKUP($T139,$T$118:Z$127,4,FALSE),"")</f>
        <v/>
      </c>
      <c r="X139" s="224" t="str">
        <f>IFERROR(VLOOKUP($T139,$T$118:Z$127,5,FALSE),"")</f>
        <v/>
      </c>
      <c r="Y139" s="224" t="str">
        <f>IFERROR(VLOOKUP($T139,$T$118:Z$127,6,FALSE),"")</f>
        <v/>
      </c>
      <c r="Z139" s="207"/>
    </row>
  </sheetData>
  <sortState ref="D105:G114">
    <sortCondition ref="D105:D114"/>
    <sortCondition descending="1" ref="G105:G114"/>
    <sortCondition ref="F105:F114"/>
  </sortState>
  <mergeCells count="6">
    <mergeCell ref="D90:H90"/>
    <mergeCell ref="L90:P90"/>
    <mergeCell ref="R90:V90"/>
    <mergeCell ref="D115:H115"/>
    <mergeCell ref="L115:P115"/>
    <mergeCell ref="T115:X1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3"/>
  <sheetViews>
    <sheetView workbookViewId="0">
      <selection activeCell="A20" sqref="A20:R20"/>
    </sheetView>
  </sheetViews>
  <sheetFormatPr defaultColWidth="9.140625"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456" t="s">
        <v>23544</v>
      </c>
      <c r="B2" s="456"/>
      <c r="C2" s="456"/>
      <c r="D2" s="456"/>
      <c r="E2" s="456"/>
      <c r="F2" s="456"/>
      <c r="G2" s="456"/>
      <c r="H2" s="456"/>
      <c r="I2" s="456"/>
      <c r="J2" s="456"/>
      <c r="K2" s="456"/>
      <c r="L2" s="456"/>
      <c r="M2" s="456"/>
      <c r="N2" s="456"/>
      <c r="O2" s="456"/>
      <c r="P2" s="456"/>
      <c r="Q2" s="456"/>
      <c r="R2" s="456"/>
    </row>
    <row r="3" spans="1:18" ht="26.25" x14ac:dyDescent="0.25">
      <c r="A3" s="457" t="s">
        <v>972</v>
      </c>
      <c r="B3" s="457"/>
      <c r="C3" s="457"/>
      <c r="D3" s="457"/>
      <c r="E3" s="457"/>
      <c r="F3" s="457"/>
      <c r="G3" s="457"/>
      <c r="H3" s="457"/>
      <c r="I3" s="457"/>
      <c r="J3" s="457"/>
      <c r="K3" s="457"/>
      <c r="L3" s="457"/>
      <c r="M3" s="457"/>
      <c r="N3" s="457"/>
      <c r="O3" s="457"/>
      <c r="P3" s="457"/>
      <c r="Q3" s="457"/>
      <c r="R3" s="457"/>
    </row>
    <row r="4" spans="1:18" ht="26.25" x14ac:dyDescent="0.25">
      <c r="A4" s="209"/>
      <c r="B4" s="209"/>
      <c r="C4" s="209"/>
      <c r="D4" s="209"/>
      <c r="E4" s="209"/>
      <c r="F4" s="209"/>
      <c r="G4" s="209"/>
      <c r="H4" s="209"/>
      <c r="I4" s="209"/>
      <c r="J4" s="209"/>
      <c r="K4" s="209"/>
      <c r="L4" s="209"/>
      <c r="M4" s="209"/>
      <c r="N4" s="209"/>
      <c r="O4" s="209"/>
      <c r="P4" s="209"/>
      <c r="Q4" s="209"/>
      <c r="R4" s="209"/>
    </row>
    <row r="5" spans="1:18" ht="26.25" x14ac:dyDescent="0.25">
      <c r="A5" s="209"/>
      <c r="B5" s="209"/>
      <c r="C5" s="209"/>
      <c r="D5" s="209"/>
      <c r="E5" s="209"/>
      <c r="F5" s="209"/>
      <c r="G5" s="209"/>
      <c r="H5" s="209"/>
      <c r="I5" s="209"/>
      <c r="J5" s="209"/>
      <c r="K5" s="209"/>
      <c r="L5" s="209"/>
      <c r="M5" s="209"/>
      <c r="N5" s="209"/>
      <c r="O5" s="209"/>
      <c r="P5" s="209"/>
      <c r="Q5" s="209"/>
      <c r="R5" s="209"/>
    </row>
    <row r="6" spans="1:18" ht="15.75" thickBot="1" x14ac:dyDescent="0.3">
      <c r="A6" s="437"/>
      <c r="B6" s="437"/>
      <c r="C6" s="437"/>
      <c r="D6" s="437"/>
      <c r="E6" s="437"/>
      <c r="F6" s="437"/>
      <c r="G6" s="437"/>
      <c r="H6" s="437"/>
      <c r="I6" s="437"/>
      <c r="J6" s="437"/>
      <c r="K6" s="437"/>
      <c r="L6" s="437"/>
      <c r="M6" s="437"/>
      <c r="N6" s="437"/>
      <c r="O6" s="437"/>
      <c r="P6" s="437"/>
      <c r="Q6" s="437"/>
      <c r="R6" s="437"/>
    </row>
    <row r="7" spans="1:18" ht="29.25" thickBot="1" x14ac:dyDescent="0.5">
      <c r="A7" s="458" t="s">
        <v>23545</v>
      </c>
      <c r="B7" s="459"/>
      <c r="C7" s="459"/>
      <c r="D7" s="459"/>
      <c r="E7" s="459"/>
      <c r="F7" s="459"/>
      <c r="G7" s="459"/>
      <c r="H7" s="459"/>
      <c r="I7" s="459"/>
      <c r="J7" s="459"/>
      <c r="K7" s="459"/>
      <c r="L7" s="459"/>
      <c r="M7" s="459"/>
      <c r="N7" s="459"/>
      <c r="O7" s="459"/>
      <c r="P7" s="459"/>
      <c r="Q7" s="459"/>
      <c r="R7" s="460"/>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37"/>
      <c r="B19" s="437"/>
      <c r="C19" s="437"/>
      <c r="D19" s="437"/>
      <c r="E19" s="437"/>
      <c r="F19" s="437"/>
      <c r="G19" s="437"/>
      <c r="H19" s="437"/>
      <c r="I19" s="437"/>
      <c r="J19" s="437"/>
      <c r="K19" s="437"/>
      <c r="L19" s="437"/>
      <c r="M19" s="437"/>
      <c r="N19" s="437"/>
      <c r="O19" s="437"/>
      <c r="P19" s="437"/>
      <c r="Q19" s="437"/>
      <c r="R19" s="437"/>
    </row>
    <row r="20" spans="1:18" ht="29.25" thickBot="1" x14ac:dyDescent="0.3">
      <c r="A20" s="453" t="s">
        <v>1004</v>
      </c>
      <c r="B20" s="454"/>
      <c r="C20" s="454"/>
      <c r="D20" s="454"/>
      <c r="E20" s="454"/>
      <c r="F20" s="454"/>
      <c r="G20" s="454"/>
      <c r="H20" s="454"/>
      <c r="I20" s="454"/>
      <c r="J20" s="454"/>
      <c r="K20" s="454"/>
      <c r="L20" s="454"/>
      <c r="M20" s="454"/>
      <c r="N20" s="454"/>
      <c r="O20" s="454"/>
      <c r="P20" s="454"/>
      <c r="Q20" s="454"/>
      <c r="R20" s="455"/>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row r="33" spans="1:18" x14ac:dyDescent="0.25">
      <c r="A33" s="82" t="s">
        <v>25707</v>
      </c>
      <c r="B33" s="82"/>
      <c r="C33" s="82"/>
      <c r="D33" s="82"/>
      <c r="E33" s="82"/>
      <c r="F33" s="82"/>
      <c r="G33" s="82"/>
      <c r="H33" s="82"/>
      <c r="I33" s="82"/>
      <c r="J33" s="82"/>
      <c r="K33" s="82"/>
      <c r="L33" s="82"/>
      <c r="M33" s="82"/>
      <c r="N33" s="82"/>
      <c r="O33" s="82"/>
      <c r="P33" s="82"/>
      <c r="Q33" s="82"/>
      <c r="R33" s="82"/>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6C61566B-617F-46BD-8150-D4FFC6B9B16D}">
          <x14:formula1>
            <xm:f>lists!$I$5:$I$126</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DF73E-5E7A-4022-B759-8D7265092116}">
  <ds:schemaRef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office/2006/metadata/properties"/>
    <ds:schemaRef ds:uri="http://purl.org/dc/elements/1.1/"/>
    <ds:schemaRef ds:uri="479dba77-5a09-4f3b-b707-9715cddb6236"/>
    <ds:schemaRef ds:uri="http://purl.org/dc/terms/"/>
    <ds:schemaRef ds:uri="http://schemas.microsoft.com/office/infopath/2007/PartnerControls"/>
    <ds:schemaRef ds:uri="86796f3c-f089-4e58-86b3-36ae6f0ce149"/>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2020-12-22T22:31:27Z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